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erson.pineda\Desktop\Boletas\"/>
    </mc:Choice>
  </mc:AlternateContent>
  <bookViews>
    <workbookView xWindow="120" yWindow="75" windowWidth="18915" windowHeight="7755" tabRatio="498"/>
  </bookViews>
  <sheets>
    <sheet name="Fase de grupos" sheetId="1" r:id="rId1"/>
    <sheet name="Clasificacion" sheetId="4" r:id="rId2"/>
    <sheet name="Explicacion" sheetId="6" r:id="rId3"/>
    <sheet name="Banderas" sheetId="5" state="veryHidden" r:id="rId4"/>
  </sheets>
  <externalReferences>
    <externalReference r:id="rId5"/>
  </externalReferences>
  <definedNames>
    <definedName name="_xlnm._FilterDatabase" localSheetId="1" hidden="1">Clasificacion!$D$4:$D$9</definedName>
    <definedName name="A_1" localSheetId="0">INDIRECT('Fase de grupos'!$J$10)</definedName>
    <definedName name="A_10" localSheetId="0">INDIRECT('Fase de grupos'!$J$41)</definedName>
    <definedName name="A_11" localSheetId="0">INDIRECT('Fase de grupos'!$J$42)</definedName>
    <definedName name="A_12" localSheetId="0">INDIRECT('Fase de grupos'!$J$43)</definedName>
    <definedName name="A_13" localSheetId="0">INDIRECT('Fase de grupos'!$J$55)</definedName>
    <definedName name="A_14" localSheetId="0">INDIRECT('Fase de grupos'!$J$56)</definedName>
    <definedName name="A_15" localSheetId="0">INDIRECT('Fase de grupos'!$J$57)</definedName>
    <definedName name="A_16" localSheetId="0">INDIRECT('Fase de grupos'!$J$58)</definedName>
    <definedName name="A_17" localSheetId="0">INDIRECT('Fase de grupos'!$J$70)</definedName>
    <definedName name="A_18" localSheetId="0">INDIRECT('Fase de grupos'!$J$71)</definedName>
    <definedName name="A_19" localSheetId="0">INDIRECT('Fase de grupos'!$J$72)</definedName>
    <definedName name="A_2" localSheetId="0">INDIRECT('Fase de grupos'!$J$11)</definedName>
    <definedName name="A_20" localSheetId="0">INDIRECT('Fase de grupos'!$J$73)</definedName>
    <definedName name="A_21" localSheetId="0">INDIRECT('Fase de grupos'!$J$85)</definedName>
    <definedName name="A_22" localSheetId="0">INDIRECT('Fase de grupos'!$J$86)</definedName>
    <definedName name="A_23" localSheetId="0">INDIRECT('Fase de grupos'!$J$87)</definedName>
    <definedName name="A_24" localSheetId="0">INDIRECT('Fase de grupos'!$J$88)</definedName>
    <definedName name="A_25" localSheetId="0">INDIRECT('Fase de grupos'!$J$100)</definedName>
    <definedName name="A_26" localSheetId="0">INDIRECT('Fase de grupos'!$J$101)</definedName>
    <definedName name="A_27" localSheetId="0">INDIRECT('Fase de grupos'!$J$102)</definedName>
    <definedName name="A_28" localSheetId="0">INDIRECT('Fase de grupos'!$J$103)</definedName>
    <definedName name="A_29" localSheetId="0">INDIRECT('Fase de grupos'!$J$115)</definedName>
    <definedName name="A_3" localSheetId="0">INDIRECT('Fase de grupos'!$J$12)</definedName>
    <definedName name="A_30" localSheetId="0">INDIRECT('Fase de grupos'!$J$116)</definedName>
    <definedName name="A_31" localSheetId="0">INDIRECT('Fase de grupos'!$J$117)</definedName>
    <definedName name="A_32" localSheetId="0">INDIRECT('Fase de grupos'!$J$118)</definedName>
    <definedName name="A_4" localSheetId="0">INDIRECT('Fase de grupos'!$J$13)</definedName>
    <definedName name="A_5" localSheetId="0">INDIRECT('Fase de grupos'!$J$25)</definedName>
    <definedName name="A_6" localSheetId="0">INDIRECT('Fase de grupos'!$J$26)</definedName>
    <definedName name="A_7" localSheetId="0">INDIRECT('Fase de grupos'!$J$27)</definedName>
    <definedName name="A_8" localSheetId="0">INDIRECT('Fase de grupos'!$J$28)</definedName>
    <definedName name="A_9" localSheetId="0">INDIRECT('Fase de grupos'!$J$40)</definedName>
    <definedName name="Alemania">Banderas!$A$21</definedName>
    <definedName name="ArabiaSaud">Banderas!$A$2</definedName>
    <definedName name="_xlnm.Print_Area" localSheetId="1">Clasificacion!$A$1:$K$35</definedName>
    <definedName name="_xlnm.Print_Area" localSheetId="0">'Fase de grupos'!$A$2:$R$120</definedName>
    <definedName name="Argentina">Banderas!$A$13</definedName>
    <definedName name="Australia">Banderas!$A$10</definedName>
    <definedName name="Bélgica">Banderas!$A$25</definedName>
    <definedName name="Brasil">Banderas!$A$17</definedName>
    <definedName name="Colombia">Banderas!$A$31</definedName>
    <definedName name="CoreaDelSur">Banderas!$A$24</definedName>
    <definedName name="CostaRica">Banderas!$A$19</definedName>
    <definedName name="Croacia">Banderas!$A$15</definedName>
    <definedName name="Dinamarca">Banderas!$A$12</definedName>
    <definedName name="Egipto">Banderas!$A$3</definedName>
    <definedName name="España">Banderas!$A$6</definedName>
    <definedName name="Francia">Banderas!$A$9</definedName>
    <definedName name="Inglaterra">Banderas!$A$28</definedName>
    <definedName name="Irán">Banderas!$A$8</definedName>
    <definedName name="Islandia">Banderas!$A$14</definedName>
    <definedName name="Japón">Banderas!$A$32</definedName>
    <definedName name="Marruecos">Banderas!$A$7</definedName>
    <definedName name="México">Banderas!$A$22</definedName>
    <definedName name="Nigeria">Banderas!$A$16</definedName>
    <definedName name="Panamá">Banderas!$A$26</definedName>
    <definedName name="Perú">Banderas!$A$11</definedName>
    <definedName name="Polonia">Banderas!$A$29</definedName>
    <definedName name="Portugal">Banderas!$A$5</definedName>
    <definedName name="Rusia">Banderas!$A$1</definedName>
    <definedName name="selecciones">[1]Banderas!$B$1:$B$32</definedName>
    <definedName name="Senegal">Banderas!$A$30</definedName>
    <definedName name="Serbia">Banderas!$A$20</definedName>
    <definedName name="Suecia">Banderas!$A$23</definedName>
    <definedName name="Suiza">Banderas!$A$18</definedName>
    <definedName name="Túnez">Banderas!$A$27</definedName>
    <definedName name="Uruguay">Banderas!$A$4</definedName>
  </definedNames>
  <calcPr calcId="171027"/>
</workbook>
</file>

<file path=xl/calcChain.xml><?xml version="1.0" encoding="utf-8"?>
<calcChain xmlns="http://schemas.openxmlformats.org/spreadsheetml/2006/main">
  <c r="A26" i="4" l="1"/>
  <c r="B26" i="4"/>
  <c r="B22" i="4"/>
  <c r="A22" i="4"/>
  <c r="B25" i="4"/>
  <c r="A25" i="4"/>
  <c r="B21" i="4"/>
  <c r="A21" i="4"/>
  <c r="B17" i="4"/>
  <c r="A17" i="4"/>
  <c r="B13" i="4"/>
  <c r="A13" i="4"/>
  <c r="B1" i="1" l="1"/>
  <c r="G25" i="1" l="1"/>
  <c r="G26" i="1"/>
  <c r="G28" i="1"/>
  <c r="E10" i="1" l="1"/>
  <c r="G10" i="1"/>
  <c r="U15" i="1" l="1"/>
  <c r="U14" i="1"/>
  <c r="U13" i="1"/>
  <c r="U12" i="1"/>
  <c r="U11" i="1"/>
  <c r="U10" i="1"/>
  <c r="V15" i="1"/>
  <c r="V14" i="1"/>
  <c r="V13" i="1"/>
  <c r="V12" i="1"/>
  <c r="V11" i="1"/>
  <c r="V10" i="1"/>
  <c r="G11" i="1" l="1"/>
  <c r="G13" i="1"/>
  <c r="Z120" i="1"/>
  <c r="Y120" i="1"/>
  <c r="X120" i="1"/>
  <c r="W120" i="1"/>
  <c r="V120" i="1"/>
  <c r="U120" i="1"/>
  <c r="Z119" i="1"/>
  <c r="Y119" i="1"/>
  <c r="X119" i="1"/>
  <c r="W119" i="1"/>
  <c r="V119" i="1"/>
  <c r="U119" i="1"/>
  <c r="AA118" i="1"/>
  <c r="Z118" i="1"/>
  <c r="Y118" i="1"/>
  <c r="X118" i="1"/>
  <c r="W118" i="1"/>
  <c r="V118" i="1"/>
  <c r="U118" i="1"/>
  <c r="AA117" i="1"/>
  <c r="Z117" i="1"/>
  <c r="Y117" i="1"/>
  <c r="X117" i="1"/>
  <c r="W117" i="1"/>
  <c r="V117" i="1"/>
  <c r="U117" i="1"/>
  <c r="AA116" i="1"/>
  <c r="Z116" i="1"/>
  <c r="Y116" i="1"/>
  <c r="X116" i="1"/>
  <c r="W116" i="1"/>
  <c r="V116" i="1"/>
  <c r="U116" i="1"/>
  <c r="G116" i="1"/>
  <c r="E116" i="1"/>
  <c r="G120" i="1" s="1"/>
  <c r="AA115" i="1"/>
  <c r="Z115" i="1"/>
  <c r="Y115" i="1"/>
  <c r="X115" i="1"/>
  <c r="W115" i="1"/>
  <c r="V115" i="1"/>
  <c r="U115" i="1"/>
  <c r="G115" i="1"/>
  <c r="E120" i="1" s="1"/>
  <c r="E115" i="1"/>
  <c r="E117" i="1" s="1"/>
  <c r="G119" i="1" s="1"/>
  <c r="Z105" i="1"/>
  <c r="Y105" i="1"/>
  <c r="X105" i="1"/>
  <c r="W105" i="1"/>
  <c r="V105" i="1"/>
  <c r="U105" i="1"/>
  <c r="Z104" i="1"/>
  <c r="Y104" i="1"/>
  <c r="X104" i="1"/>
  <c r="W104" i="1"/>
  <c r="V104" i="1"/>
  <c r="U104" i="1"/>
  <c r="AA103" i="1"/>
  <c r="Z103" i="1"/>
  <c r="Y103" i="1"/>
  <c r="X103" i="1"/>
  <c r="W103" i="1"/>
  <c r="V103" i="1"/>
  <c r="U103" i="1"/>
  <c r="AA102" i="1"/>
  <c r="Z102" i="1"/>
  <c r="Y102" i="1"/>
  <c r="X102" i="1"/>
  <c r="W102" i="1"/>
  <c r="V102" i="1"/>
  <c r="U102" i="1"/>
  <c r="AA101" i="1"/>
  <c r="Z101" i="1"/>
  <c r="Y101" i="1"/>
  <c r="X101" i="1"/>
  <c r="W101" i="1"/>
  <c r="V101" i="1"/>
  <c r="U101" i="1"/>
  <c r="G101" i="1"/>
  <c r="E103" i="1" s="1"/>
  <c r="E104" i="1" s="1"/>
  <c r="E101" i="1"/>
  <c r="G105" i="1" s="1"/>
  <c r="AA100" i="1"/>
  <c r="Z100" i="1"/>
  <c r="Y100" i="1"/>
  <c r="X100" i="1"/>
  <c r="W100" i="1"/>
  <c r="V100" i="1"/>
  <c r="U100" i="1"/>
  <c r="G100" i="1"/>
  <c r="E100" i="1"/>
  <c r="E102" i="1" s="1"/>
  <c r="G104" i="1" s="1"/>
  <c r="Z90" i="1"/>
  <c r="Y90" i="1"/>
  <c r="X90" i="1"/>
  <c r="W90" i="1"/>
  <c r="V90" i="1"/>
  <c r="U90" i="1"/>
  <c r="Z89" i="1"/>
  <c r="Y89" i="1"/>
  <c r="X89" i="1"/>
  <c r="W89" i="1"/>
  <c r="V89" i="1"/>
  <c r="U89" i="1"/>
  <c r="AA88" i="1"/>
  <c r="Z88" i="1"/>
  <c r="Y88" i="1"/>
  <c r="X88" i="1"/>
  <c r="W88" i="1"/>
  <c r="V88" i="1"/>
  <c r="U88" i="1"/>
  <c r="AA87" i="1"/>
  <c r="Z87" i="1"/>
  <c r="Y87" i="1"/>
  <c r="X87" i="1"/>
  <c r="W87" i="1"/>
  <c r="V87" i="1"/>
  <c r="U87" i="1"/>
  <c r="AA86" i="1"/>
  <c r="Z86" i="1"/>
  <c r="Y86" i="1"/>
  <c r="X86" i="1"/>
  <c r="W86" i="1"/>
  <c r="V86" i="1"/>
  <c r="U86" i="1"/>
  <c r="G86" i="1"/>
  <c r="E88" i="1" s="1"/>
  <c r="E89" i="1" s="1"/>
  <c r="E86" i="1"/>
  <c r="G90" i="1" s="1"/>
  <c r="AA85" i="1"/>
  <c r="Z85" i="1"/>
  <c r="Y85" i="1"/>
  <c r="X85" i="1"/>
  <c r="W85" i="1"/>
  <c r="V85" i="1"/>
  <c r="U85" i="1"/>
  <c r="G85" i="1"/>
  <c r="E85" i="1"/>
  <c r="E87" i="1" s="1"/>
  <c r="G89" i="1" s="1"/>
  <c r="Z75" i="1"/>
  <c r="Y75" i="1"/>
  <c r="X75" i="1"/>
  <c r="W75" i="1"/>
  <c r="V75" i="1"/>
  <c r="U75" i="1"/>
  <c r="Z74" i="1"/>
  <c r="Y74" i="1"/>
  <c r="X74" i="1"/>
  <c r="W74" i="1"/>
  <c r="V74" i="1"/>
  <c r="U74" i="1"/>
  <c r="AA73" i="1"/>
  <c r="Z73" i="1"/>
  <c r="Y73" i="1"/>
  <c r="X73" i="1"/>
  <c r="W73" i="1"/>
  <c r="V73" i="1"/>
  <c r="U73" i="1"/>
  <c r="AA72" i="1"/>
  <c r="Z72" i="1"/>
  <c r="Y72" i="1"/>
  <c r="X72" i="1"/>
  <c r="W72" i="1"/>
  <c r="V72" i="1"/>
  <c r="U72" i="1"/>
  <c r="AA71" i="1"/>
  <c r="Z71" i="1"/>
  <c r="Y71" i="1"/>
  <c r="X71" i="1"/>
  <c r="W71" i="1"/>
  <c r="V71" i="1"/>
  <c r="U71" i="1"/>
  <c r="G71" i="1"/>
  <c r="E73" i="1" s="1"/>
  <c r="E74" i="1" s="1"/>
  <c r="E71" i="1"/>
  <c r="G75" i="1" s="1"/>
  <c r="AA70" i="1"/>
  <c r="Z70" i="1"/>
  <c r="Y70" i="1"/>
  <c r="X70" i="1"/>
  <c r="W70" i="1"/>
  <c r="V70" i="1"/>
  <c r="U70" i="1"/>
  <c r="G70" i="1"/>
  <c r="E70" i="1"/>
  <c r="E72" i="1" s="1"/>
  <c r="G74" i="1" s="1"/>
  <c r="AA58" i="1"/>
  <c r="AA57" i="1"/>
  <c r="AA56" i="1"/>
  <c r="AA55" i="1"/>
  <c r="U58" i="1"/>
  <c r="U57" i="1"/>
  <c r="U56" i="1"/>
  <c r="U55" i="1"/>
  <c r="Z60" i="1"/>
  <c r="Y60" i="1"/>
  <c r="X60" i="1"/>
  <c r="W60" i="1"/>
  <c r="V60" i="1"/>
  <c r="U60" i="1"/>
  <c r="Z59" i="1"/>
  <c r="Y59" i="1"/>
  <c r="X59" i="1"/>
  <c r="W59" i="1"/>
  <c r="V59" i="1"/>
  <c r="U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G56" i="1"/>
  <c r="E58" i="1" s="1"/>
  <c r="E59" i="1" s="1"/>
  <c r="E56" i="1"/>
  <c r="G60" i="1" s="1"/>
  <c r="Z55" i="1"/>
  <c r="Y55" i="1"/>
  <c r="X55" i="1"/>
  <c r="W55" i="1"/>
  <c r="V55" i="1"/>
  <c r="G55" i="1"/>
  <c r="E55" i="1"/>
  <c r="E57" i="1" s="1"/>
  <c r="G59" i="1" s="1"/>
  <c r="AA43" i="1"/>
  <c r="AA42" i="1"/>
  <c r="AA41" i="1"/>
  <c r="AA40" i="1"/>
  <c r="Z43" i="1"/>
  <c r="Z42" i="1"/>
  <c r="Z41" i="1"/>
  <c r="Z40" i="1"/>
  <c r="Y43" i="1"/>
  <c r="Y42" i="1"/>
  <c r="Y41" i="1"/>
  <c r="Y40" i="1"/>
  <c r="X43" i="1"/>
  <c r="X42" i="1"/>
  <c r="X41" i="1"/>
  <c r="X40" i="1"/>
  <c r="W43" i="1"/>
  <c r="W42" i="1"/>
  <c r="W41" i="1"/>
  <c r="W40" i="1"/>
  <c r="V45" i="1"/>
  <c r="V44" i="1"/>
  <c r="V43" i="1"/>
  <c r="V42" i="1"/>
  <c r="V41" i="1"/>
  <c r="V40" i="1"/>
  <c r="U45" i="1"/>
  <c r="U44" i="1"/>
  <c r="U43" i="1"/>
  <c r="U42" i="1"/>
  <c r="U41" i="1"/>
  <c r="U40" i="1"/>
  <c r="Z45" i="1"/>
  <c r="Y45" i="1"/>
  <c r="X45" i="1"/>
  <c r="W45" i="1"/>
  <c r="Z44" i="1"/>
  <c r="Y44" i="1"/>
  <c r="X44" i="1"/>
  <c r="W44" i="1"/>
  <c r="G41" i="1"/>
  <c r="E43" i="1" s="1"/>
  <c r="E44" i="1" s="1"/>
  <c r="E41" i="1"/>
  <c r="G45" i="1" s="1"/>
  <c r="G40" i="1"/>
  <c r="E40" i="1"/>
  <c r="E42" i="1" s="1"/>
  <c r="G44" i="1" s="1"/>
  <c r="AA28" i="1"/>
  <c r="AA27" i="1"/>
  <c r="AA26" i="1"/>
  <c r="AA25" i="1"/>
  <c r="Z30" i="1"/>
  <c r="Z29" i="1"/>
  <c r="Z28" i="1"/>
  <c r="Z27" i="1"/>
  <c r="Z26" i="1"/>
  <c r="Z25" i="1"/>
  <c r="Y30" i="1"/>
  <c r="Y29" i="1"/>
  <c r="Y28" i="1"/>
  <c r="Y27" i="1"/>
  <c r="Y26" i="1"/>
  <c r="Y25" i="1"/>
  <c r="X30" i="1"/>
  <c r="X29" i="1"/>
  <c r="X28" i="1"/>
  <c r="X27" i="1"/>
  <c r="X26" i="1"/>
  <c r="X25" i="1"/>
  <c r="W30" i="1"/>
  <c r="W29" i="1"/>
  <c r="W28" i="1"/>
  <c r="W27" i="1"/>
  <c r="W26" i="1"/>
  <c r="W25" i="1"/>
  <c r="V30" i="1"/>
  <c r="V29" i="1"/>
  <c r="V28" i="1"/>
  <c r="V27" i="1"/>
  <c r="V26" i="1"/>
  <c r="V25" i="1"/>
  <c r="U30" i="1"/>
  <c r="U29" i="1"/>
  <c r="U28" i="1"/>
  <c r="U27" i="1"/>
  <c r="U26" i="1"/>
  <c r="U25" i="1"/>
  <c r="E28" i="1"/>
  <c r="E29" i="1" s="1"/>
  <c r="E26" i="1"/>
  <c r="E25" i="1"/>
  <c r="E27" i="1" s="1"/>
  <c r="G29" i="1" s="1"/>
  <c r="AA13" i="1"/>
  <c r="AA12" i="1"/>
  <c r="AA11" i="1"/>
  <c r="AA10" i="1"/>
  <c r="W11" i="1"/>
  <c r="X11" i="1"/>
  <c r="Y11" i="1"/>
  <c r="Z11" i="1"/>
  <c r="W12" i="1"/>
  <c r="X12" i="1"/>
  <c r="Y12" i="1"/>
  <c r="Z12" i="1"/>
  <c r="W13" i="1"/>
  <c r="X13" i="1"/>
  <c r="Y13" i="1"/>
  <c r="Z13" i="1"/>
  <c r="W14" i="1"/>
  <c r="X14" i="1"/>
  <c r="Y14" i="1"/>
  <c r="Z14" i="1"/>
  <c r="W15" i="1"/>
  <c r="X15" i="1"/>
  <c r="Y15" i="1"/>
  <c r="Z15" i="1"/>
  <c r="Z10" i="1"/>
  <c r="Y10" i="1"/>
  <c r="X10" i="1"/>
  <c r="W10" i="1"/>
  <c r="G27" i="1" l="1"/>
  <c r="G30" i="1"/>
  <c r="E30" i="1"/>
  <c r="E45" i="1"/>
  <c r="E60" i="1"/>
  <c r="E75" i="1"/>
  <c r="E90" i="1"/>
  <c r="E105" i="1"/>
  <c r="E118" i="1"/>
  <c r="E119" i="1" s="1"/>
  <c r="G117" i="1"/>
  <c r="G118" i="1"/>
  <c r="G102" i="1"/>
  <c r="G103" i="1"/>
  <c r="G87" i="1"/>
  <c r="G88" i="1"/>
  <c r="G72" i="1"/>
  <c r="G73" i="1"/>
  <c r="G57" i="1"/>
  <c r="G58" i="1"/>
  <c r="G42" i="1"/>
  <c r="G43" i="1"/>
  <c r="AB28" i="1" l="1"/>
  <c r="AB43" i="1"/>
  <c r="AB58" i="1"/>
  <c r="AB73" i="1"/>
  <c r="AB88" i="1"/>
  <c r="AB103" i="1"/>
  <c r="AB117" i="1"/>
  <c r="AC40" i="1"/>
  <c r="AC41" i="1"/>
  <c r="AC42" i="1"/>
  <c r="AB118" i="1"/>
  <c r="AB116" i="1"/>
  <c r="AB115" i="1"/>
  <c r="AB100" i="1"/>
  <c r="AB101" i="1"/>
  <c r="AB102" i="1"/>
  <c r="AB85" i="1"/>
  <c r="AB86" i="1"/>
  <c r="AB87" i="1"/>
  <c r="AB70" i="1"/>
  <c r="AB71" i="1"/>
  <c r="AB72" i="1"/>
  <c r="AB55" i="1"/>
  <c r="AB56" i="1"/>
  <c r="AB57" i="1"/>
  <c r="AG43" i="1"/>
  <c r="AG42" i="1"/>
  <c r="AG41" i="1"/>
  <c r="AG40" i="1"/>
  <c r="AC43" i="1"/>
  <c r="AB40" i="1"/>
  <c r="AB41" i="1"/>
  <c r="AB42" i="1"/>
  <c r="AB25" i="1"/>
  <c r="AB26" i="1"/>
  <c r="AB27" i="1"/>
  <c r="AF25" i="1"/>
  <c r="AG55" i="1"/>
  <c r="AG70" i="1"/>
  <c r="AG85" i="1"/>
  <c r="AG100" i="1"/>
  <c r="AG115" i="1"/>
  <c r="AF118" i="1"/>
  <c r="AF117" i="1"/>
  <c r="AF116" i="1"/>
  <c r="AF115" i="1"/>
  <c r="AH115" i="1" s="1"/>
  <c r="AE118" i="1"/>
  <c r="AE117" i="1"/>
  <c r="AE116" i="1"/>
  <c r="AE115" i="1"/>
  <c r="AD118" i="1"/>
  <c r="AD117" i="1"/>
  <c r="AD116" i="1"/>
  <c r="AD115" i="1"/>
  <c r="AC118" i="1"/>
  <c r="AC117" i="1"/>
  <c r="AI117" i="1" s="1"/>
  <c r="AC116" i="1"/>
  <c r="AI116" i="1" s="1"/>
  <c r="AC115" i="1"/>
  <c r="AI115" i="1" s="1"/>
  <c r="AJ115" i="1" s="1"/>
  <c r="AG118" i="1"/>
  <c r="AG117" i="1"/>
  <c r="AG116" i="1"/>
  <c r="AE103" i="1"/>
  <c r="AE102" i="1"/>
  <c r="AE101" i="1"/>
  <c r="AE100" i="1"/>
  <c r="AF103" i="1"/>
  <c r="AF102" i="1"/>
  <c r="AF101" i="1"/>
  <c r="AF100" i="1"/>
  <c r="AH100" i="1" s="1"/>
  <c r="AD103" i="1"/>
  <c r="AD102" i="1"/>
  <c r="AD101" i="1"/>
  <c r="AD100" i="1"/>
  <c r="AC103" i="1"/>
  <c r="AI103" i="1" s="1"/>
  <c r="AC102" i="1"/>
  <c r="AC101" i="1"/>
  <c r="AC100" i="1"/>
  <c r="AI100" i="1" s="1"/>
  <c r="AJ100" i="1" s="1"/>
  <c r="AF88" i="1"/>
  <c r="AF87" i="1"/>
  <c r="AF86" i="1"/>
  <c r="AF85" i="1"/>
  <c r="AE88" i="1"/>
  <c r="AE87" i="1"/>
  <c r="AE86" i="1"/>
  <c r="AE85" i="1"/>
  <c r="AD88" i="1"/>
  <c r="AD87" i="1"/>
  <c r="AD86" i="1"/>
  <c r="AD85" i="1"/>
  <c r="AC88" i="1"/>
  <c r="AI88" i="1" s="1"/>
  <c r="AC87" i="1"/>
  <c r="AI87" i="1" s="1"/>
  <c r="AC86" i="1"/>
  <c r="AI86" i="1" s="1"/>
  <c r="AC85" i="1"/>
  <c r="AI85" i="1" s="1"/>
  <c r="AG103" i="1"/>
  <c r="AG102" i="1"/>
  <c r="AG101" i="1"/>
  <c r="AG88" i="1"/>
  <c r="AG87" i="1"/>
  <c r="AG86" i="1"/>
  <c r="AF73" i="1"/>
  <c r="AF72" i="1"/>
  <c r="AF71" i="1"/>
  <c r="AF70" i="1"/>
  <c r="AH70" i="1" s="1"/>
  <c r="AE73" i="1"/>
  <c r="AE72" i="1"/>
  <c r="AE71" i="1"/>
  <c r="AE70" i="1"/>
  <c r="AD73" i="1"/>
  <c r="AD72" i="1"/>
  <c r="AD71" i="1"/>
  <c r="AD70" i="1"/>
  <c r="AC73" i="1"/>
  <c r="AC72" i="1"/>
  <c r="AI72" i="1" s="1"/>
  <c r="AC71" i="1"/>
  <c r="AI71" i="1" s="1"/>
  <c r="AC70" i="1"/>
  <c r="AI70" i="1" s="1"/>
  <c r="AJ70" i="1" s="1"/>
  <c r="AF58" i="1"/>
  <c r="AF57" i="1"/>
  <c r="AF56" i="1"/>
  <c r="AF55" i="1"/>
  <c r="AE58" i="1"/>
  <c r="AE57" i="1"/>
  <c r="AE56" i="1"/>
  <c r="AE55" i="1"/>
  <c r="AD55" i="1"/>
  <c r="AD58" i="1"/>
  <c r="AD57" i="1"/>
  <c r="AD56" i="1"/>
  <c r="AF43" i="1"/>
  <c r="AF42" i="1"/>
  <c r="AF41" i="1"/>
  <c r="AF40" i="1"/>
  <c r="AH40" i="1" s="1"/>
  <c r="AE40" i="1"/>
  <c r="AE43" i="1"/>
  <c r="AE42" i="1"/>
  <c r="AE41" i="1"/>
  <c r="AD41" i="1"/>
  <c r="AD40" i="1"/>
  <c r="AD43" i="1"/>
  <c r="AI43" i="1" s="1"/>
  <c r="AD42" i="1"/>
  <c r="AC58" i="1"/>
  <c r="AC57" i="1"/>
  <c r="AC56" i="1"/>
  <c r="AC55" i="1"/>
  <c r="AD26" i="1"/>
  <c r="AD27" i="1"/>
  <c r="AD28" i="1"/>
  <c r="AD25" i="1"/>
  <c r="AC28" i="1"/>
  <c r="AI28" i="1" s="1"/>
  <c r="AC27" i="1"/>
  <c r="AI27" i="1" s="1"/>
  <c r="AC26" i="1"/>
  <c r="AI26" i="1" s="1"/>
  <c r="AC25" i="1"/>
  <c r="AI25" i="1" s="1"/>
  <c r="AG26" i="1"/>
  <c r="AG27" i="1"/>
  <c r="AG28" i="1"/>
  <c r="AG25" i="1"/>
  <c r="AE25" i="1"/>
  <c r="AE26" i="1"/>
  <c r="AE28" i="1"/>
  <c r="AE27" i="1"/>
  <c r="AG73" i="1"/>
  <c r="AG72" i="1"/>
  <c r="AG71" i="1"/>
  <c r="AG58" i="1"/>
  <c r="AG57" i="1"/>
  <c r="AG56" i="1"/>
  <c r="AF28" i="1"/>
  <c r="AF27" i="1"/>
  <c r="AF26" i="1"/>
  <c r="AI118" i="1"/>
  <c r="AI101" i="1" l="1"/>
  <c r="AI73" i="1"/>
  <c r="AI41" i="1"/>
  <c r="AI42" i="1"/>
  <c r="AI40" i="1"/>
  <c r="AJ40" i="1" s="1"/>
  <c r="AH26" i="1"/>
  <c r="AJ26" i="1" s="1"/>
  <c r="AH28" i="1"/>
  <c r="AJ28" i="1" s="1"/>
  <c r="AH25" i="1"/>
  <c r="AJ25" i="1" s="1"/>
  <c r="AI55" i="1"/>
  <c r="AI57" i="1"/>
  <c r="AH55" i="1"/>
  <c r="AH85" i="1"/>
  <c r="AJ85" i="1" s="1"/>
  <c r="AI102" i="1"/>
  <c r="AH27" i="1"/>
  <c r="AJ27" i="1" s="1"/>
  <c r="AI56" i="1"/>
  <c r="AI58" i="1"/>
  <c r="AH41" i="1"/>
  <c r="AH42" i="1"/>
  <c r="AH43" i="1"/>
  <c r="AJ43" i="1" s="1"/>
  <c r="AH56" i="1"/>
  <c r="AH57" i="1"/>
  <c r="AH58" i="1"/>
  <c r="AH71" i="1"/>
  <c r="AJ71" i="1" s="1"/>
  <c r="AH72" i="1"/>
  <c r="AJ72" i="1" s="1"/>
  <c r="AH73" i="1"/>
  <c r="AH86" i="1"/>
  <c r="AJ86" i="1" s="1"/>
  <c r="AH87" i="1"/>
  <c r="AJ87" i="1" s="1"/>
  <c r="AH88" i="1"/>
  <c r="AJ88" i="1" s="1"/>
  <c r="AH101" i="1"/>
  <c r="AJ101" i="1" s="1"/>
  <c r="AH102" i="1"/>
  <c r="AH103" i="1"/>
  <c r="AJ103" i="1" s="1"/>
  <c r="AH116" i="1"/>
  <c r="AJ116" i="1" s="1"/>
  <c r="AH117" i="1"/>
  <c r="AJ117" i="1" s="1"/>
  <c r="AH118" i="1"/>
  <c r="AJ118" i="1" s="1"/>
  <c r="AJ73" i="1" l="1"/>
  <c r="T73" i="1" s="1"/>
  <c r="AJ57" i="1"/>
  <c r="AJ102" i="1"/>
  <c r="T103" i="1" s="1"/>
  <c r="AJ58" i="1"/>
  <c r="AJ56" i="1"/>
  <c r="AJ55" i="1"/>
  <c r="AJ42" i="1"/>
  <c r="AJ41" i="1"/>
  <c r="T26" i="1"/>
  <c r="T28" i="1"/>
  <c r="T27" i="1"/>
  <c r="T25" i="1"/>
  <c r="T118" i="1"/>
  <c r="T88" i="1"/>
  <c r="T117" i="1"/>
  <c r="T87" i="1"/>
  <c r="T116" i="1"/>
  <c r="T115" i="1"/>
  <c r="T101" i="1"/>
  <c r="T86" i="1"/>
  <c r="T85" i="1"/>
  <c r="T70" i="1" l="1"/>
  <c r="T71" i="1"/>
  <c r="P73" i="1" s="1"/>
  <c r="T72" i="1"/>
  <c r="T43" i="1"/>
  <c r="T40" i="1"/>
  <c r="M40" i="1" s="1"/>
  <c r="T102" i="1"/>
  <c r="T41" i="1"/>
  <c r="T42" i="1"/>
  <c r="R118" i="1"/>
  <c r="P118" i="1"/>
  <c r="N118" i="1"/>
  <c r="L118" i="1"/>
  <c r="J118" i="1"/>
  <c r="Q117" i="1"/>
  <c r="O117" i="1"/>
  <c r="M117" i="1"/>
  <c r="K117" i="1"/>
  <c r="R116" i="1"/>
  <c r="P116" i="1"/>
  <c r="N116" i="1"/>
  <c r="L116" i="1"/>
  <c r="J116" i="1"/>
  <c r="Q115" i="1"/>
  <c r="O115" i="1"/>
  <c r="M115" i="1"/>
  <c r="K115" i="1"/>
  <c r="Q118" i="1"/>
  <c r="O118" i="1"/>
  <c r="M118" i="1"/>
  <c r="K118" i="1"/>
  <c r="R117" i="1"/>
  <c r="P117" i="1"/>
  <c r="N117" i="1"/>
  <c r="L117" i="1"/>
  <c r="J117" i="1"/>
  <c r="Q116" i="1"/>
  <c r="O116" i="1"/>
  <c r="M116" i="1"/>
  <c r="K116" i="1"/>
  <c r="R115" i="1"/>
  <c r="P115" i="1"/>
  <c r="N115" i="1"/>
  <c r="L115" i="1"/>
  <c r="J115" i="1"/>
  <c r="R71" i="1"/>
  <c r="P71" i="1"/>
  <c r="N71" i="1"/>
  <c r="L71" i="1"/>
  <c r="J71" i="1"/>
  <c r="O70" i="1"/>
  <c r="K70" i="1"/>
  <c r="P72" i="1"/>
  <c r="Q71" i="1"/>
  <c r="O71" i="1"/>
  <c r="M71" i="1"/>
  <c r="K71" i="1"/>
  <c r="P70" i="1"/>
  <c r="L70" i="1"/>
  <c r="R88" i="1"/>
  <c r="P88" i="1"/>
  <c r="N88" i="1"/>
  <c r="L88" i="1"/>
  <c r="J88" i="1"/>
  <c r="Q87" i="1"/>
  <c r="O87" i="1"/>
  <c r="M87" i="1"/>
  <c r="K87" i="1"/>
  <c r="R86" i="1"/>
  <c r="P86" i="1"/>
  <c r="N86" i="1"/>
  <c r="L86" i="1"/>
  <c r="J86" i="1"/>
  <c r="Q85" i="1"/>
  <c r="O85" i="1"/>
  <c r="M85" i="1"/>
  <c r="K85" i="1"/>
  <c r="Q88" i="1"/>
  <c r="O88" i="1"/>
  <c r="M88" i="1"/>
  <c r="K88" i="1"/>
  <c r="R87" i="1"/>
  <c r="P87" i="1"/>
  <c r="N87" i="1"/>
  <c r="L87" i="1"/>
  <c r="J87" i="1"/>
  <c r="Q86" i="1"/>
  <c r="O86" i="1"/>
  <c r="M86" i="1"/>
  <c r="K86" i="1"/>
  <c r="R85" i="1"/>
  <c r="P85" i="1"/>
  <c r="N85" i="1"/>
  <c r="L85" i="1"/>
  <c r="J85" i="1"/>
  <c r="R28" i="1"/>
  <c r="P28" i="1"/>
  <c r="N28" i="1"/>
  <c r="L28" i="1"/>
  <c r="J28" i="1"/>
  <c r="Q27" i="1"/>
  <c r="O27" i="1"/>
  <c r="M27" i="1"/>
  <c r="K27" i="1"/>
  <c r="R26" i="1"/>
  <c r="P26" i="1"/>
  <c r="N26" i="1"/>
  <c r="L26" i="1"/>
  <c r="J26" i="1"/>
  <c r="Q25" i="1"/>
  <c r="O25" i="1"/>
  <c r="M25" i="1"/>
  <c r="Q28" i="1"/>
  <c r="O28" i="1"/>
  <c r="M28" i="1"/>
  <c r="K28" i="1"/>
  <c r="R27" i="1"/>
  <c r="P27" i="1"/>
  <c r="N27" i="1"/>
  <c r="L27" i="1"/>
  <c r="J27" i="1"/>
  <c r="Q26" i="1"/>
  <c r="O26" i="1"/>
  <c r="M26" i="1"/>
  <c r="K26" i="1"/>
  <c r="R25" i="1"/>
  <c r="P25" i="1"/>
  <c r="N25" i="1"/>
  <c r="L25" i="1"/>
  <c r="J25" i="1"/>
  <c r="K25" i="1"/>
  <c r="T58" i="1"/>
  <c r="T57" i="1"/>
  <c r="T55" i="1"/>
  <c r="T100" i="1"/>
  <c r="T56" i="1"/>
  <c r="J70" i="1" l="1"/>
  <c r="N70" i="1"/>
  <c r="R70" i="1"/>
  <c r="O73" i="1"/>
  <c r="M70" i="1"/>
  <c r="Q70" i="1"/>
  <c r="Q72" i="1"/>
  <c r="Q42" i="1"/>
  <c r="L72" i="1"/>
  <c r="K73" i="1"/>
  <c r="J72" i="1"/>
  <c r="N72" i="1"/>
  <c r="R72" i="1"/>
  <c r="M73" i="1"/>
  <c r="Q73" i="1"/>
  <c r="L73" i="1"/>
  <c r="M72" i="1"/>
  <c r="R73" i="1"/>
  <c r="K72" i="1"/>
  <c r="O72" i="1"/>
  <c r="J73" i="1"/>
  <c r="N73" i="1"/>
  <c r="M41" i="1"/>
  <c r="L41" i="1"/>
  <c r="N40" i="1"/>
  <c r="P42" i="1"/>
  <c r="P41" i="1"/>
  <c r="J40" i="1"/>
  <c r="R40" i="1"/>
  <c r="Q41" i="1"/>
  <c r="O43" i="1"/>
  <c r="Q40" i="1"/>
  <c r="R41" i="1"/>
  <c r="L40" i="1"/>
  <c r="P40" i="1"/>
  <c r="K41" i="1"/>
  <c r="O41" i="1"/>
  <c r="L42" i="1"/>
  <c r="K43" i="1"/>
  <c r="K40" i="1"/>
  <c r="O40" i="1"/>
  <c r="J41" i="1"/>
  <c r="N41" i="1"/>
  <c r="P43" i="1"/>
  <c r="M42" i="1"/>
  <c r="L43" i="1"/>
  <c r="R43" i="1"/>
  <c r="J42" i="1"/>
  <c r="N42" i="1"/>
  <c r="R42" i="1"/>
  <c r="M43" i="1"/>
  <c r="Q43" i="1"/>
  <c r="K42" i="1"/>
  <c r="O42" i="1"/>
  <c r="J43" i="1"/>
  <c r="N43" i="1"/>
  <c r="D80" i="1"/>
  <c r="D79" i="1"/>
  <c r="A29" i="4" s="1"/>
  <c r="D29" i="4" s="1"/>
  <c r="F27" i="4" s="1"/>
  <c r="H17" i="4" s="1"/>
  <c r="D110" i="1"/>
  <c r="D109" i="1"/>
  <c r="A33" i="4" s="1"/>
  <c r="R103" i="1"/>
  <c r="P103" i="1"/>
  <c r="N103" i="1"/>
  <c r="L103" i="1"/>
  <c r="J103" i="1"/>
  <c r="Q102" i="1"/>
  <c r="O102" i="1"/>
  <c r="M102" i="1"/>
  <c r="K102" i="1"/>
  <c r="R101" i="1"/>
  <c r="P101" i="1"/>
  <c r="N101" i="1"/>
  <c r="L101" i="1"/>
  <c r="J101" i="1"/>
  <c r="Q100" i="1"/>
  <c r="O100" i="1"/>
  <c r="M100" i="1"/>
  <c r="K100" i="1"/>
  <c r="Q103" i="1"/>
  <c r="O103" i="1"/>
  <c r="M103" i="1"/>
  <c r="K103" i="1"/>
  <c r="R102" i="1"/>
  <c r="P102" i="1"/>
  <c r="N102" i="1"/>
  <c r="L102" i="1"/>
  <c r="J102" i="1"/>
  <c r="Q101" i="1"/>
  <c r="O101" i="1"/>
  <c r="M101" i="1"/>
  <c r="K101" i="1"/>
  <c r="R100" i="1"/>
  <c r="P100" i="1"/>
  <c r="N100" i="1"/>
  <c r="L100" i="1"/>
  <c r="J100" i="1"/>
  <c r="R58" i="1"/>
  <c r="P58" i="1"/>
  <c r="N58" i="1"/>
  <c r="L58" i="1"/>
  <c r="J58" i="1"/>
  <c r="Q57" i="1"/>
  <c r="O57" i="1"/>
  <c r="M57" i="1"/>
  <c r="K57" i="1"/>
  <c r="R56" i="1"/>
  <c r="P56" i="1"/>
  <c r="N56" i="1"/>
  <c r="L56" i="1"/>
  <c r="Q58" i="1"/>
  <c r="O58" i="1"/>
  <c r="M58" i="1"/>
  <c r="K58" i="1"/>
  <c r="R57" i="1"/>
  <c r="P57" i="1"/>
  <c r="N57" i="1"/>
  <c r="L57" i="1"/>
  <c r="J57" i="1"/>
  <c r="Q56" i="1"/>
  <c r="O56" i="1"/>
  <c r="M56" i="1"/>
  <c r="K56" i="1"/>
  <c r="J56" i="1"/>
  <c r="Q55" i="1"/>
  <c r="O55" i="1"/>
  <c r="M55" i="1"/>
  <c r="K55" i="1"/>
  <c r="R55" i="1"/>
  <c r="P55" i="1"/>
  <c r="N55" i="1"/>
  <c r="L55" i="1"/>
  <c r="J55" i="1"/>
  <c r="D20" i="1"/>
  <c r="B5" i="4" s="1"/>
  <c r="D19" i="1"/>
  <c r="D13" i="4" s="1"/>
  <c r="F11" i="4" s="1"/>
  <c r="H15" i="4" s="1"/>
  <c r="E13" i="1"/>
  <c r="E14" i="1" s="1"/>
  <c r="E11" i="1"/>
  <c r="D65" i="1" l="1"/>
  <c r="B29" i="4" s="1"/>
  <c r="D64" i="1"/>
  <c r="D35" i="1"/>
  <c r="D34" i="1"/>
  <c r="A9" i="4" s="1"/>
  <c r="D8" i="4" s="1"/>
  <c r="D95" i="1"/>
  <c r="B33" i="4" s="1"/>
  <c r="D32" i="4" s="1"/>
  <c r="D94" i="1"/>
  <c r="D24" i="4" s="1"/>
  <c r="F25" i="4" s="1"/>
  <c r="H25" i="4" s="1"/>
  <c r="D50" i="1"/>
  <c r="B9" i="4" s="1"/>
  <c r="D49" i="1"/>
  <c r="D16" i="4" s="1"/>
  <c r="D21" i="4"/>
  <c r="E12" i="1"/>
  <c r="G14" i="1" s="1"/>
  <c r="G12" i="1"/>
  <c r="G15" i="1"/>
  <c r="E15" i="1"/>
  <c r="AG11" i="1" l="1"/>
  <c r="AB13" i="1"/>
  <c r="AG10" i="1"/>
  <c r="AB10" i="1"/>
  <c r="AB11" i="1"/>
  <c r="AB12" i="1"/>
  <c r="AC13" i="1"/>
  <c r="AD13" i="1"/>
  <c r="AE13" i="1"/>
  <c r="AC12" i="1"/>
  <c r="AD12" i="1"/>
  <c r="AE12" i="1"/>
  <c r="AC10" i="1"/>
  <c r="AD10" i="1"/>
  <c r="AE10" i="1"/>
  <c r="AE11" i="1"/>
  <c r="AD11" i="1"/>
  <c r="AC11" i="1"/>
  <c r="AF10" i="1"/>
  <c r="AF11" i="1"/>
  <c r="AF12" i="1"/>
  <c r="AF13" i="1"/>
  <c r="AG13" i="1"/>
  <c r="AG12" i="1"/>
  <c r="AH11" i="1" l="1"/>
  <c r="AI11" i="1"/>
  <c r="AH13" i="1"/>
  <c r="AH12" i="1"/>
  <c r="AH10" i="1"/>
  <c r="AI10" i="1"/>
  <c r="AI12" i="1"/>
  <c r="AI13" i="1"/>
  <c r="AJ11" i="1" l="1"/>
  <c r="AJ13" i="1"/>
  <c r="AJ10" i="1"/>
  <c r="AJ12" i="1"/>
  <c r="T12" i="1" l="1"/>
  <c r="T11" i="1"/>
  <c r="T10" i="1"/>
  <c r="T13" i="1"/>
  <c r="R13" i="1" l="1"/>
  <c r="J13" i="1"/>
  <c r="O12" i="1"/>
  <c r="K12" i="1"/>
  <c r="N11" i="1"/>
  <c r="J11" i="1"/>
  <c r="O10" i="1"/>
  <c r="K10" i="1"/>
  <c r="Q13" i="1"/>
  <c r="O13" i="1"/>
  <c r="M13" i="1"/>
  <c r="K13" i="1"/>
  <c r="R12" i="1"/>
  <c r="P12" i="1"/>
  <c r="N12" i="1"/>
  <c r="L12" i="1"/>
  <c r="J12" i="1"/>
  <c r="Q11" i="1"/>
  <c r="O11" i="1"/>
  <c r="M11" i="1"/>
  <c r="K11" i="1"/>
  <c r="R10" i="1"/>
  <c r="P10" i="1"/>
  <c r="N10" i="1"/>
  <c r="L10" i="1"/>
  <c r="J10" i="1"/>
  <c r="P13" i="1"/>
  <c r="N13" i="1"/>
  <c r="L13" i="1"/>
  <c r="Q12" i="1"/>
  <c r="M12" i="1"/>
  <c r="R11" i="1"/>
  <c r="P11" i="1"/>
  <c r="L11" i="1"/>
  <c r="Q10" i="1"/>
  <c r="M10" i="1"/>
  <c r="J24" i="4"/>
  <c r="J16" i="4"/>
  <c r="D4" i="1" l="1"/>
  <c r="A5" i="4" s="1"/>
  <c r="D5" i="4" s="1"/>
  <c r="F9" i="4" s="1"/>
  <c r="H23" i="4" s="1"/>
  <c r="D5" i="1"/>
</calcChain>
</file>

<file path=xl/sharedStrings.xml><?xml version="1.0" encoding="utf-8"?>
<sst xmlns="http://schemas.openxmlformats.org/spreadsheetml/2006/main" count="425" uniqueCount="168">
  <si>
    <t>Grupo A</t>
  </si>
  <si>
    <t>Brasil</t>
  </si>
  <si>
    <t>Croacia</t>
  </si>
  <si>
    <t>PG</t>
  </si>
  <si>
    <t>PE</t>
  </si>
  <si>
    <t>PP</t>
  </si>
  <si>
    <t>Equipo</t>
  </si>
  <si>
    <t>GF</t>
  </si>
  <si>
    <t>GC</t>
  </si>
  <si>
    <t>DG</t>
  </si>
  <si>
    <t>Pts.</t>
  </si>
  <si>
    <t>PJ</t>
  </si>
  <si>
    <t>Jerarquia</t>
  </si>
  <si>
    <t>V-J</t>
  </si>
  <si>
    <t>Grupo B</t>
  </si>
  <si>
    <t>España</t>
  </si>
  <si>
    <t>Australia</t>
  </si>
  <si>
    <t>Grupo C</t>
  </si>
  <si>
    <t>Colombia</t>
  </si>
  <si>
    <t>Grupo D</t>
  </si>
  <si>
    <t>Uruguay</t>
  </si>
  <si>
    <t>Inglaterra</t>
  </si>
  <si>
    <t>Grupo E</t>
  </si>
  <si>
    <t>Suiza</t>
  </si>
  <si>
    <t>Francia</t>
  </si>
  <si>
    <t>Grupo F</t>
  </si>
  <si>
    <t>Argentina</t>
  </si>
  <si>
    <t>Nigeria</t>
  </si>
  <si>
    <t>Grupo G</t>
  </si>
  <si>
    <t>Alemania</t>
  </si>
  <si>
    <t>Portugal</t>
  </si>
  <si>
    <t>Grupo H</t>
  </si>
  <si>
    <t>Rusia</t>
  </si>
  <si>
    <t>Clasifica a 8vos.</t>
  </si>
  <si>
    <t>Selección / Gol</t>
  </si>
  <si>
    <t>OCTAVOS DE FINAL</t>
  </si>
  <si>
    <t>CUARTOS DE FINAL</t>
  </si>
  <si>
    <t>SEMI FINAL</t>
  </si>
  <si>
    <t>GRAN FINAL</t>
  </si>
  <si>
    <t>1A</t>
  </si>
  <si>
    <t>2B</t>
  </si>
  <si>
    <t>1C</t>
  </si>
  <si>
    <t>2D</t>
  </si>
  <si>
    <t>1E</t>
  </si>
  <si>
    <t>2F</t>
  </si>
  <si>
    <t>1G</t>
  </si>
  <si>
    <t>2H</t>
  </si>
  <si>
    <t>1B</t>
  </si>
  <si>
    <t>2A</t>
  </si>
  <si>
    <t>1D</t>
  </si>
  <si>
    <t>2C</t>
  </si>
  <si>
    <t>1F</t>
  </si>
  <si>
    <t>2E</t>
  </si>
  <si>
    <t>1H</t>
  </si>
  <si>
    <t>2G</t>
  </si>
  <si>
    <t>Partido 49</t>
  </si>
  <si>
    <t>Partido 50</t>
  </si>
  <si>
    <t>Partido 51</t>
  </si>
  <si>
    <t>Partido 52</t>
  </si>
  <si>
    <t>Partido 53</t>
  </si>
  <si>
    <t>Partido 54</t>
  </si>
  <si>
    <t>Partido 55</t>
  </si>
  <si>
    <t>Partido 56</t>
  </si>
  <si>
    <t>Partido 57</t>
  </si>
  <si>
    <t>Partido 58</t>
  </si>
  <si>
    <t>Partido 59</t>
  </si>
  <si>
    <t>Partido 60</t>
  </si>
  <si>
    <t>Partido 61</t>
  </si>
  <si>
    <t>Partido 62</t>
  </si>
  <si>
    <t>Partido 64</t>
  </si>
  <si>
    <t>TERCER LUGAR</t>
  </si>
  <si>
    <t>Partido 63</t>
  </si>
  <si>
    <t>CAMPEON</t>
  </si>
  <si>
    <t>Egipto</t>
  </si>
  <si>
    <t>Marruecos</t>
  </si>
  <si>
    <t>Irán</t>
  </si>
  <si>
    <t>Perú</t>
  </si>
  <si>
    <t>Dinamarca</t>
  </si>
  <si>
    <t>Islandia</t>
  </si>
  <si>
    <t>Serbia</t>
  </si>
  <si>
    <t>México</t>
  </si>
  <si>
    <t>Suecia</t>
  </si>
  <si>
    <t>Bélgica</t>
  </si>
  <si>
    <t>Panamá</t>
  </si>
  <si>
    <t>Túnez</t>
  </si>
  <si>
    <t>Polonia</t>
  </si>
  <si>
    <t>Senegal</t>
  </si>
  <si>
    <t>Japón</t>
  </si>
  <si>
    <t>Fecha - Hora - Ciudad - Estadio</t>
  </si>
  <si>
    <t>Lun 25 de Jun, 11:00 hs - Samara, Samara Arena</t>
  </si>
  <si>
    <t>Lun 25 de Jun, 11:00 hs - Volgrado, Volgrado Arena</t>
  </si>
  <si>
    <t>Lun 25 de Jun, 15:00 hs - Sarank, Mordovia Arena</t>
  </si>
  <si>
    <t>Sab 16 de Jun, 13:00 hs - Sarank, Mordovia Arena</t>
  </si>
  <si>
    <t>Jue 21 de Jun, 12:00 hs - Samara, Samara Arena</t>
  </si>
  <si>
    <t>Vie 22 de Jun, 12:00 hs - Volgrado, Volgrado Arena</t>
  </si>
  <si>
    <t>Dom 17 de Jun, 09:00 hs - Samara, Samara Arena</t>
  </si>
  <si>
    <t>Lun 18 de Jun, 15:00 hs - Volgrado, Volgrado Arena</t>
  </si>
  <si>
    <t>Jue 28 de Jun, 15:00 hs - Sarank, Mordovia Arena</t>
  </si>
  <si>
    <t>Mar 19 de Jun, 12:00 hs - Sarank, Mordovia Arena</t>
  </si>
  <si>
    <t>Jue 28 de Jun, 11:00 hs - Volgrado, Volgrado Arena</t>
  </si>
  <si>
    <t>Jue 28 de Jun, 11:00 hs - Samara, Samara Arena</t>
  </si>
  <si>
    <t>ArabiaSaud</t>
  </si>
  <si>
    <t>CostaRica</t>
  </si>
  <si>
    <t>CoreaDelSur</t>
  </si>
  <si>
    <t>Jue 14 de Jun, 12:00 hs - Moscú,  Luzhnikí</t>
  </si>
  <si>
    <t>Vie 15 de Jun, 09:00 hs - Ekaterinburgo,  Ekaterinburgo Arena</t>
  </si>
  <si>
    <t>Mar 19 de Jun, 15:00 hs - San Petersburgo,  de San Petersburgo</t>
  </si>
  <si>
    <t>Mie 20 de Jun, 12:00 hs - Rostov del Don,  Rostov Arena</t>
  </si>
  <si>
    <t>Vie 15 de Jun, 15:00 hs - Sochi,  Fisht</t>
  </si>
  <si>
    <t>Vie 15 de Jun, 12:00 hs - San Petersburgo,  de San Petersburgo</t>
  </si>
  <si>
    <t>Mie 20 de Jun, 09:00 hs - Moscú,  Luzhnikí</t>
  </si>
  <si>
    <t>Mie 20 de Jun, 15:00 hs - Kazán,  Kazán Arena</t>
  </si>
  <si>
    <t>Lun 25 de Jun, 15:00 hs - Kaliningrado,  de Kaliningrado</t>
  </si>
  <si>
    <t>Sab 16 de Jun, 07:00 hs - Kazán,  Kazán Arena</t>
  </si>
  <si>
    <t>Jue 21 de Jun, 09:00 hs - Ekaterinburgo,  Ekaterinburgo Arena</t>
  </si>
  <si>
    <t>Mar 26 de Jun, 11:00 hs - Moscú,  Luzhnikí</t>
  </si>
  <si>
    <t>Mar 26 de Jun, 11:00 hs - Sochi,  Fisht</t>
  </si>
  <si>
    <t>Sab 16 de Jun, 10:00 hs - Kaliningrado,  de Kaliningrado</t>
  </si>
  <si>
    <t>Sab 16 de Jun, 16:00 hs - Moscú,  Spartak</t>
  </si>
  <si>
    <t>Jue 21 de Jun, 15:00 hs - Nizhni Nóvgorod,  de Nizhni Nóvgorod</t>
  </si>
  <si>
    <t>Mar 26 de Jun, 15:00 hs - San Petersburgo,  de San Petersburgo</t>
  </si>
  <si>
    <t>Mar 26 de Jun, 15:00 hs - Rostov del Don,  Rostov Arena</t>
  </si>
  <si>
    <t>Dom 17 de Jun, 15:00 hs - Rostov del Don,  Rostov Arena</t>
  </si>
  <si>
    <t>Vie 22 de Jun, 09:00 hs - San Petersburgo,  de San Petersburgo</t>
  </si>
  <si>
    <t>Vie 22 de Jun, 12:00 hs - Kaliningrado,  de Kaliningrado</t>
  </si>
  <si>
    <t>Mie 27 de Jun, 15:00 hs - Moscú,  Spartak</t>
  </si>
  <si>
    <t>Mie 27 de Jun, 15:00 hs - Nizhni Nóvgorod,  de Nizhni Nóvgorod</t>
  </si>
  <si>
    <t>Dom 17 de Jun, 12:00 hs - Moscú,  Luzhnikí</t>
  </si>
  <si>
    <t>Lun 18 de Jun, 09:00 hs - Nizhni Nóvgorod,  de Nizhni Nóvgorod</t>
  </si>
  <si>
    <t>Sab 23 de Jun, 12:00 hs - Sochi,  Fisht</t>
  </si>
  <si>
    <t>Sab 23 de Jun, 15:00 hs - Rostov del Don,  Rostov Arena</t>
  </si>
  <si>
    <t>Mie 27 de Jun, 11:00 hs - Kazán,  Kazán Arena</t>
  </si>
  <si>
    <t>Mie 27 de Jun, 11:00 hs - Ekaterinburgo,  Ekaterinburgo Arena</t>
  </si>
  <si>
    <t>Lun 18 de Jun, 12:00 hs - Sochi,  Fisht</t>
  </si>
  <si>
    <t>Sab 23 de Jun, 09:00 hs - Moscú,  Spartak</t>
  </si>
  <si>
    <t>Dom 24 de Jun, 09:00 hs - Nizhni Nóvgorod,  de Nizhni Nóvgorod</t>
  </si>
  <si>
    <t>Jue 28 de Jun, 15:00 hs - Kaliningrado,  de Kaliningrado</t>
  </si>
  <si>
    <t>Mar 19 de Jun, 09:00 hs - Moscú,  Spartak</t>
  </si>
  <si>
    <t>Dom 24 de Jun, 15:00 hs - Kazán,  Kazán Arena</t>
  </si>
  <si>
    <t>Dom 24 de Jun, 12:00 hs - Ekaterinburgo,  Ekaterinburgo Arena</t>
  </si>
  <si>
    <t>By Gerson Pineda - 2018</t>
  </si>
  <si>
    <t>Para los Desempates!</t>
  </si>
  <si>
    <t>Las posiciones de cada equipo en cada grupo se determinarán así:</t>
  </si>
  <si>
    <t>a) La cantidad de puntos obtenidos en todos los partidos del grupo;</t>
  </si>
  <si>
    <t>b) La diferencia de goles en todos los partidos del grupo;</t>
  </si>
  <si>
    <t>c) La cantidad de goles anotados en todos los partidos del grupo;</t>
  </si>
  <si>
    <t>Si dos o más equipos siguen empatados agotados estos tres criterios, su posición se determinará así:</t>
  </si>
  <si>
    <t>d) Los puntos obtenidos en los partidos del grupo entre los equipos involucrados;</t>
  </si>
  <si>
    <t>e) La diferencia de goles en los partidos del grupo entre los equipos involucrados;</t>
  </si>
  <si>
    <t>f) Los goles anotados en todos los partidos del grupo entre los equipos involucrados;</t>
  </si>
  <si>
    <t>g) Un sorteo del Comité Organizador de la FIFA.</t>
  </si>
  <si>
    <t>Fixture Mundial Rusia 2018</t>
  </si>
  <si>
    <t>Lo que menciona la FIFA sobre los desempates:</t>
  </si>
  <si>
    <t>Saludos Exceleanos…</t>
  </si>
  <si>
    <t>¡Espero lo disfruten como yo!</t>
  </si>
  <si>
    <t>La tabla de posiciones es totalmente automatica, en caso que existan empates entre dos o mas equipos, aplicar lo siguiente:</t>
  </si>
  <si>
    <t>Nota: este archivo es compatible con cualquier version de Excel y los calculos realizados a puras formulas, como tambien restringi el ingreso del 1 y 2, como el asterisco * para los desempates</t>
  </si>
  <si>
    <r>
      <t>2- En al celda </t>
    </r>
    <r>
      <rPr>
        <b/>
        <sz val="14"/>
        <color rgb="FF141414"/>
        <rFont val="Georgia"/>
        <family val="1"/>
      </rPr>
      <t>E1</t>
    </r>
    <r>
      <rPr>
        <sz val="14"/>
        <color rgb="FF141414"/>
        <rFont val="Georgia"/>
        <family val="1"/>
      </rPr>
      <t> puede escoger el pais que prefiera y este </t>
    </r>
    <r>
      <rPr>
        <b/>
        <sz val="14"/>
        <color rgb="FF141414"/>
        <rFont val="Georgia"/>
        <family val="1"/>
      </rPr>
      <t>va colorear nombre del pais en la tabla</t>
    </r>
    <r>
      <rPr>
        <sz val="14"/>
        <color rgb="FF141414"/>
        <rFont val="Georgia"/>
        <family val="1"/>
      </rPr>
      <t> correspondiente</t>
    </r>
  </si>
  <si>
    <r>
      <t>3- En la medida que se vaya llenando los resultados de cada juego </t>
    </r>
    <r>
      <rPr>
        <b/>
        <sz val="14"/>
        <rFont val="Georgia"/>
        <family val="1"/>
      </rPr>
      <t>Excel ubicara la bandera y pais que corresponda en la tabla de posiciones</t>
    </r>
    <r>
      <rPr>
        <sz val="14"/>
        <rFont val="Georgia"/>
        <family val="1"/>
      </rPr>
      <t> de cada grupo</t>
    </r>
  </si>
  <si>
    <r>
      <t xml:space="preserve">1- El archivo es imprimible en 3 hojas </t>
    </r>
    <r>
      <rPr>
        <b/>
        <sz val="14"/>
        <color rgb="FF141414"/>
        <rFont val="Georgia"/>
        <family val="1"/>
      </rPr>
      <t>Fase de grupos</t>
    </r>
  </si>
  <si>
    <r>
      <t xml:space="preserve">4- En </t>
    </r>
    <r>
      <rPr>
        <b/>
        <sz val="14"/>
        <color rgb="FF141414"/>
        <rFont val="Georgia"/>
        <family val="1"/>
      </rPr>
      <t>Fase de grupos</t>
    </r>
    <r>
      <rPr>
        <sz val="14"/>
        <color rgb="FF141414"/>
        <rFont val="Georgia"/>
        <family val="1"/>
      </rPr>
      <t xml:space="preserve"> son 48 juegos (6 partidos de cada grupo por 8 grupos de "A" hasta "H")</t>
    </r>
  </si>
  <si>
    <t>A continuacion notar, que esto es poco probable en los mudiales, pero podria darse, por lo que incluí un cuadro azul a lado izquierdo de cada bandera en la hoja Fase de grupos</t>
  </si>
  <si>
    <t>País</t>
  </si>
  <si>
    <t>Este Fixture  Mundial Rusia 2018 lo elabore pensando en varias cosas:</t>
  </si>
  <si>
    <r>
      <t>5- La hoja de "</t>
    </r>
    <r>
      <rPr>
        <b/>
        <sz val="14"/>
        <color rgb="FF141414"/>
        <rFont val="Georgia"/>
        <family val="1"/>
      </rPr>
      <t>Clasificacion</t>
    </r>
    <r>
      <rPr>
        <sz val="14"/>
        <color rgb="FF141414"/>
        <rFont val="Georgia"/>
        <family val="1"/>
      </rPr>
      <t>" tambien es imprimible, igualmente solo es necesario anotar los goles de cada selección [en esta hoja preferi no poner fechas, horas ni sedes, para mostrarlo mas "limpio"]</t>
    </r>
  </si>
  <si>
    <t>1- En caso que la primera posición del grupo este definido, y los 2 o 3 equipos restantes, esten igualados en todo, la FIFA "supongo" sorteara el segundo lugar, por lo que se colocara un asterisco "*" al equipo ganador de dicho sorteo</t>
  </si>
  <si>
    <r>
      <t>2- En caso que la primera posición del grupo NO este definido, se deberá recurrir al método 1 y 2 </t>
    </r>
    <r>
      <rPr>
        <b/>
        <sz val="14"/>
        <color rgb="FF141414"/>
        <rFont val="Georgia"/>
        <family val="1"/>
      </rPr>
      <t xml:space="preserve">SIN SORTEO, </t>
    </r>
    <r>
      <rPr>
        <sz val="14"/>
        <color rgb="FF141414"/>
        <rFont val="Georgia"/>
        <family val="1"/>
      </rPr>
      <t>escribiendo un numero a cada pais ganador</t>
    </r>
  </si>
  <si>
    <r>
      <t>3- En caso que la primera posición del grupo NO este definido, se deberá recurrir al método 1 y 2 </t>
    </r>
    <r>
      <rPr>
        <b/>
        <sz val="14"/>
        <color rgb="FF141414"/>
        <rFont val="Georgia"/>
        <family val="1"/>
      </rPr>
      <t>POR SORTEO</t>
    </r>
    <r>
      <rPr>
        <sz val="14"/>
        <color rgb="FF141414"/>
        <rFont val="Georgia"/>
        <family val="1"/>
      </rPr>
      <t> (después del punto #2), escribiendo un numero a cada pais ganador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</si>
</sst>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h:mm;@"/>
    <numFmt numFmtId="165" formatCode="dd\-mmmm\-yyyy;@"/>
  </numFmts>
  <fonts count="2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rgb="FFFFFF00"/>
      <name val="Arial Black"/>
      <family val="2"/>
    </font>
    <font>
      <b/>
      <sz val="15"/>
      <name val="Arial Black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color theme="9" tint="-0.249977111117893"/>
      <name val="Georgia"/>
      <family val="1"/>
    </font>
    <font>
      <b/>
      <sz val="20"/>
      <color rgb="FFFFFF00"/>
      <name val="Georgia"/>
      <family val="1"/>
    </font>
    <font>
      <sz val="14"/>
      <color theme="1"/>
      <name val="Georgia"/>
      <family val="1"/>
    </font>
    <font>
      <sz val="14"/>
      <color rgb="FF141414"/>
      <name val="Georgia"/>
      <family val="1"/>
    </font>
    <font>
      <b/>
      <sz val="14"/>
      <color rgb="FF141414"/>
      <name val="Georgia"/>
      <family val="1"/>
    </font>
    <font>
      <sz val="14"/>
      <name val="Georgia"/>
      <family val="1"/>
    </font>
    <font>
      <b/>
      <sz val="14"/>
      <name val="Georgia"/>
      <family val="1"/>
    </font>
    <font>
      <sz val="14"/>
      <color rgb="FF000099"/>
      <name val="Georgia"/>
      <family val="1"/>
    </font>
    <font>
      <sz val="11"/>
      <color theme="1" tint="4.9989318521683403E-2"/>
      <name val="Calibri"/>
      <family val="2"/>
      <scheme val="minor"/>
    </font>
    <font>
      <b/>
      <sz val="14"/>
      <color rgb="FFC00000"/>
      <name val="Georgia"/>
      <family val="1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9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theme="8" tint="0.3999755851924192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113">
    <xf numFmtId="0" fontId="0" fillId="0" borderId="0" xfId="0"/>
    <xf numFmtId="0" fontId="0" fillId="0" borderId="0" xfId="0" applyAlignment="1" applyProtection="1">
      <alignment horizontal="center"/>
      <protection hidden="1"/>
    </xf>
    <xf numFmtId="0" fontId="0" fillId="13" borderId="27" xfId="0" applyFill="1" applyBorder="1" applyAlignment="1" applyProtection="1">
      <alignment horizontal="center"/>
      <protection hidden="1"/>
    </xf>
    <xf numFmtId="0" fontId="0" fillId="13" borderId="28" xfId="0" applyFill="1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0" fontId="4" fillId="13" borderId="27" xfId="0" applyFont="1" applyFill="1" applyBorder="1" applyAlignment="1" applyProtection="1">
      <alignment horizontal="center"/>
      <protection hidden="1"/>
    </xf>
    <xf numFmtId="0" fontId="4" fillId="13" borderId="28" xfId="0" applyFont="1" applyFill="1" applyBorder="1" applyAlignment="1" applyProtection="1">
      <alignment horizontal="center"/>
      <protection hidden="1"/>
    </xf>
    <xf numFmtId="0" fontId="4" fillId="13" borderId="31" xfId="0" applyFont="1" applyFill="1" applyBorder="1" applyAlignment="1" applyProtection="1">
      <alignment horizontal="center"/>
      <protection hidden="1"/>
    </xf>
    <xf numFmtId="0" fontId="0" fillId="0" borderId="31" xfId="0" applyBorder="1" applyAlignment="1" applyProtection="1">
      <alignment horizontal="center"/>
      <protection hidden="1"/>
    </xf>
    <xf numFmtId="0" fontId="4" fillId="13" borderId="23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Fill="1" applyBorder="1"/>
    <xf numFmtId="0" fontId="0" fillId="16" borderId="0" xfId="0" applyFill="1" applyBorder="1"/>
    <xf numFmtId="0" fontId="0" fillId="0" borderId="0" xfId="0" applyFont="1" applyAlignment="1" applyProtection="1">
      <alignment horizontal="center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4" borderId="18" xfId="0" applyFont="1" applyFill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9" fillId="0" borderId="2" xfId="0" applyFont="1" applyFill="1" applyBorder="1" applyAlignment="1" applyProtection="1">
      <alignment horizontal="center" vertical="center"/>
      <protection hidden="1"/>
    </xf>
    <xf numFmtId="0" fontId="9" fillId="0" borderId="3" xfId="0" applyFont="1" applyFill="1" applyBorder="1" applyAlignment="1" applyProtection="1">
      <alignment horizontal="center" vertical="center"/>
      <protection hidden="1"/>
    </xf>
    <xf numFmtId="0" fontId="9" fillId="0" borderId="4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8" xfId="0" applyFont="1" applyFill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14" xfId="0" applyFont="1" applyBorder="1" applyAlignment="1" applyProtection="1">
      <alignment horizontal="center" vertical="center"/>
      <protection hidden="1"/>
    </xf>
    <xf numFmtId="0" fontId="0" fillId="0" borderId="16" xfId="0" applyFont="1" applyBorder="1" applyAlignment="1" applyProtection="1">
      <alignment horizontal="center" vertical="center"/>
      <protection hidden="1"/>
    </xf>
    <xf numFmtId="0" fontId="0" fillId="0" borderId="17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0" fillId="0" borderId="23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11" fillId="11" borderId="1" xfId="0" applyFont="1" applyFill="1" applyBorder="1" applyAlignment="1" applyProtection="1">
      <alignment horizontal="center" vertical="center"/>
      <protection locked="0"/>
    </xf>
    <xf numFmtId="0" fontId="0" fillId="0" borderId="19" xfId="0" applyFont="1" applyBorder="1" applyAlignment="1" applyProtection="1">
      <alignment horizontal="center" vertical="center"/>
      <protection hidden="1"/>
    </xf>
    <xf numFmtId="0" fontId="0" fillId="0" borderId="20" xfId="0" applyFont="1" applyBorder="1" applyAlignment="1" applyProtection="1">
      <alignment horizontal="center" vertical="center"/>
      <protection hidden="1"/>
    </xf>
    <xf numFmtId="0" fontId="5" fillId="17" borderId="25" xfId="0" applyFont="1" applyFill="1" applyBorder="1" applyAlignment="1" applyProtection="1">
      <alignment horizontal="left" vertical="center"/>
      <protection hidden="1"/>
    </xf>
    <xf numFmtId="0" fontId="5" fillId="17" borderId="33" xfId="0" applyFont="1" applyFill="1" applyBorder="1" applyAlignment="1" applyProtection="1">
      <alignment horizontal="center" vertical="center"/>
      <protection hidden="1"/>
    </xf>
    <xf numFmtId="0" fontId="10" fillId="18" borderId="25" xfId="0" applyFont="1" applyFill="1" applyBorder="1" applyAlignment="1" applyProtection="1">
      <alignment horizontal="left" vertical="center"/>
      <protection hidden="1"/>
    </xf>
    <xf numFmtId="164" fontId="10" fillId="18" borderId="33" xfId="0" applyNumberFormat="1" applyFont="1" applyFill="1" applyBorder="1" applyAlignment="1" applyProtection="1">
      <alignment horizontal="center" vertical="center"/>
      <protection hidden="1"/>
    </xf>
    <xf numFmtId="165" fontId="10" fillId="18" borderId="33" xfId="0" applyNumberFormat="1" applyFont="1" applyFill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left" vertical="center"/>
      <protection hidden="1"/>
    </xf>
    <xf numFmtId="164" fontId="10" fillId="0" borderId="33" xfId="0" applyNumberFormat="1" applyFont="1" applyBorder="1" applyAlignment="1" applyProtection="1">
      <alignment horizontal="center" vertical="center"/>
      <protection hidden="1"/>
    </xf>
    <xf numFmtId="165" fontId="10" fillId="0" borderId="33" xfId="0" applyNumberFormat="1" applyFont="1" applyBorder="1" applyAlignment="1" applyProtection="1">
      <alignment horizontal="center" vertical="center"/>
      <protection hidden="1"/>
    </xf>
    <xf numFmtId="0" fontId="10" fillId="0" borderId="21" xfId="0" applyFont="1" applyBorder="1" applyAlignment="1" applyProtection="1">
      <alignment horizontal="left" vertical="center"/>
      <protection hidden="1"/>
    </xf>
    <xf numFmtId="164" fontId="10" fillId="0" borderId="22" xfId="0" applyNumberFormat="1" applyFont="1" applyBorder="1" applyAlignment="1" applyProtection="1">
      <alignment horizontal="center" vertical="center"/>
      <protection hidden="1"/>
    </xf>
    <xf numFmtId="165" fontId="10" fillId="0" borderId="22" xfId="0" applyNumberFormat="1" applyFont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locked="0"/>
    </xf>
    <xf numFmtId="0" fontId="5" fillId="17" borderId="33" xfId="0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5" fillId="17" borderId="26" xfId="0" applyFont="1" applyFill="1" applyBorder="1" applyAlignment="1" applyProtection="1">
      <alignment horizontal="center" vertical="center"/>
      <protection locked="0"/>
    </xf>
    <xf numFmtId="0" fontId="5" fillId="17" borderId="35" xfId="0" applyFont="1" applyFill="1" applyBorder="1" applyAlignment="1" applyProtection="1">
      <alignment horizontal="center" vertical="center"/>
      <protection locked="0"/>
    </xf>
    <xf numFmtId="0" fontId="0" fillId="19" borderId="14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>
      <alignment horizontal="center" vertical="center"/>
    </xf>
    <xf numFmtId="0" fontId="14" fillId="7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8" fillId="0" borderId="0" xfId="0" applyFont="1" applyFill="1" applyAlignment="1">
      <alignment vertical="center" wrapText="1"/>
    </xf>
    <xf numFmtId="0" fontId="15" fillId="20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6" fillId="20" borderId="0" xfId="0" applyFont="1" applyFill="1" applyAlignment="1">
      <alignment vertical="center" wrapText="1"/>
    </xf>
    <xf numFmtId="0" fontId="18" fillId="20" borderId="0" xfId="0" applyFont="1" applyFill="1" applyAlignment="1">
      <alignment vertical="center" wrapText="1"/>
    </xf>
    <xf numFmtId="0" fontId="20" fillId="2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 wrapText="1"/>
    </xf>
    <xf numFmtId="0" fontId="12" fillId="18" borderId="25" xfId="0" applyFont="1" applyFill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18" borderId="23" xfId="0" applyFont="1" applyFill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18" borderId="34" xfId="0" applyFont="1" applyFill="1" applyBorder="1" applyAlignment="1" applyProtection="1">
      <alignment horizontal="center" vertical="center"/>
      <protection locked="0"/>
    </xf>
    <xf numFmtId="0" fontId="12" fillId="0" borderId="34" xfId="0" applyFont="1" applyBorder="1" applyAlignment="1" applyProtection="1">
      <alignment horizontal="center" vertical="center"/>
      <protection locked="0"/>
    </xf>
    <xf numFmtId="0" fontId="5" fillId="5" borderId="11" xfId="0" applyFont="1" applyFill="1" applyBorder="1" applyAlignment="1" applyProtection="1">
      <alignment horizontal="center" vertical="center"/>
      <protection hidden="1"/>
    </xf>
    <xf numFmtId="0" fontId="5" fillId="6" borderId="11" xfId="0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 applyProtection="1">
      <alignment horizontal="center" vertical="center"/>
      <protection hidden="1"/>
    </xf>
    <xf numFmtId="0" fontId="5" fillId="2" borderId="11" xfId="0" applyFont="1" applyFill="1" applyBorder="1" applyAlignment="1" applyProtection="1">
      <alignment horizontal="center" vertical="center"/>
      <protection hidden="1"/>
    </xf>
    <xf numFmtId="0" fontId="5" fillId="7" borderId="11" xfId="0" applyFont="1" applyFill="1" applyBorder="1" applyAlignment="1" applyProtection="1">
      <alignment horizontal="center" vertical="center"/>
      <protection hidden="1"/>
    </xf>
    <xf numFmtId="0" fontId="5" fillId="8" borderId="11" xfId="0" applyFont="1" applyFill="1" applyBorder="1" applyAlignment="1" applyProtection="1">
      <alignment horizontal="center" vertical="center"/>
      <protection hidden="1"/>
    </xf>
    <xf numFmtId="0" fontId="5" fillId="9" borderId="11" xfId="0" applyFont="1" applyFill="1" applyBorder="1" applyAlignment="1" applyProtection="1">
      <alignment horizontal="center" vertical="center"/>
      <protection hidden="1"/>
    </xf>
    <xf numFmtId="0" fontId="5" fillId="10" borderId="12" xfId="0" applyFont="1" applyFill="1" applyBorder="1" applyAlignment="1" applyProtection="1">
      <alignment horizontal="center" vertical="center"/>
      <protection hidden="1"/>
    </xf>
    <xf numFmtId="0" fontId="4" fillId="0" borderId="35" xfId="0" applyFont="1" applyBorder="1" applyAlignment="1" applyProtection="1">
      <alignment horizontal="center" vertical="center"/>
      <protection hidden="1"/>
    </xf>
    <xf numFmtId="0" fontId="4" fillId="0" borderId="36" xfId="0" applyFont="1" applyBorder="1" applyAlignment="1" applyProtection="1">
      <alignment horizontal="center" vertical="center"/>
      <protection hidden="1"/>
    </xf>
    <xf numFmtId="0" fontId="21" fillId="0" borderId="10" xfId="0" applyFont="1" applyFill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10" fillId="18" borderId="25" xfId="0" applyFont="1" applyFill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center" vertical="center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4" fillId="21" borderId="27" xfId="0" applyFont="1" applyFill="1" applyBorder="1" applyAlignment="1" applyProtection="1">
      <alignment horizontal="center"/>
      <protection locked="0"/>
    </xf>
    <xf numFmtId="0" fontId="4" fillId="21" borderId="28" xfId="0" applyFont="1" applyFill="1" applyBorder="1" applyAlignment="1" applyProtection="1">
      <alignment horizontal="center"/>
      <protection locked="0"/>
    </xf>
    <xf numFmtId="0" fontId="4" fillId="21" borderId="29" xfId="0" applyFont="1" applyFill="1" applyBorder="1" applyAlignment="1" applyProtection="1">
      <alignment horizontal="center"/>
      <protection locked="0"/>
    </xf>
    <xf numFmtId="0" fontId="4" fillId="21" borderId="30" xfId="0" applyFont="1" applyFill="1" applyBorder="1" applyAlignment="1" applyProtection="1">
      <alignment horizontal="center"/>
      <protection locked="0"/>
    </xf>
    <xf numFmtId="0" fontId="4" fillId="21" borderId="24" xfId="0" applyFont="1" applyFill="1" applyBorder="1" applyAlignment="1" applyProtection="1">
      <alignment horizontal="center"/>
      <protection locked="0"/>
    </xf>
    <xf numFmtId="0" fontId="4" fillId="21" borderId="31" xfId="0" applyFont="1" applyFill="1" applyBorder="1" applyAlignment="1" applyProtection="1">
      <alignment horizontal="center"/>
      <protection locked="0"/>
    </xf>
    <xf numFmtId="0" fontId="5" fillId="8" borderId="0" xfId="0" applyFont="1" applyFill="1" applyAlignment="1" applyProtection="1">
      <alignment horizontal="center"/>
      <protection hidden="1"/>
    </xf>
    <xf numFmtId="0" fontId="22" fillId="20" borderId="0" xfId="0" applyFont="1" applyFill="1" applyAlignment="1">
      <alignment vertical="center" wrapText="1"/>
    </xf>
    <xf numFmtId="0" fontId="0" fillId="0" borderId="0" xfId="0" applyFont="1" applyAlignment="1" applyProtection="1">
      <alignment horizontal="center" vertical="center" wrapText="1"/>
      <protection hidden="1"/>
    </xf>
    <xf numFmtId="0" fontId="0" fillId="0" borderId="0" xfId="0" applyFont="1" applyFill="1" applyAlignment="1" applyProtection="1">
      <alignment vertical="center"/>
      <protection hidden="1"/>
    </xf>
    <xf numFmtId="0" fontId="23" fillId="0" borderId="0" xfId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23" fillId="0" borderId="0" xfId="1" applyFill="1" applyAlignment="1" applyProtection="1">
      <alignment horizontal="center" vertical="center"/>
      <protection hidden="1"/>
    </xf>
    <xf numFmtId="0" fontId="24" fillId="0" borderId="0" xfId="1" applyFont="1" applyFill="1" applyAlignment="1" applyProtection="1">
      <alignment horizontal="center" vertical="center"/>
      <protection hidden="1"/>
    </xf>
    <xf numFmtId="0" fontId="7" fillId="15" borderId="23" xfId="0" applyFont="1" applyFill="1" applyBorder="1" applyAlignment="1" applyProtection="1">
      <alignment horizontal="center" vertical="center"/>
      <protection hidden="1"/>
    </xf>
    <xf numFmtId="0" fontId="7" fillId="15" borderId="24" xfId="0" applyFont="1" applyFill="1" applyBorder="1" applyAlignment="1" applyProtection="1">
      <alignment horizontal="center" vertical="center"/>
      <protection hidden="1"/>
    </xf>
    <xf numFmtId="0" fontId="6" fillId="14" borderId="23" xfId="0" applyFont="1" applyFill="1" applyBorder="1" applyAlignment="1" applyProtection="1">
      <alignment horizontal="center" vertical="center"/>
      <protection hidden="1"/>
    </xf>
    <xf numFmtId="0" fontId="6" fillId="14" borderId="24" xfId="0" applyFont="1" applyFill="1" applyBorder="1" applyAlignment="1" applyProtection="1">
      <alignment horizontal="center" vertical="center"/>
      <protection hidden="1"/>
    </xf>
    <xf numFmtId="0" fontId="5" fillId="8" borderId="32" xfId="0" applyFont="1" applyFill="1" applyBorder="1" applyAlignment="1" applyProtection="1">
      <alignment horizontal="center"/>
      <protection hidden="1"/>
    </xf>
    <xf numFmtId="0" fontId="0" fillId="12" borderId="25" xfId="0" applyFill="1" applyBorder="1" applyAlignment="1" applyProtection="1">
      <alignment horizontal="center"/>
      <protection hidden="1"/>
    </xf>
    <xf numFmtId="0" fontId="0" fillId="12" borderId="26" xfId="0" applyFill="1" applyBorder="1" applyAlignment="1" applyProtection="1">
      <alignment horizontal="center"/>
      <protection hidden="1"/>
    </xf>
  </cellXfs>
  <cellStyles count="2">
    <cellStyle name="Hipervínculo" xfId="1" builtinId="8"/>
    <cellStyle name="Normal" xfId="0" builtinId="0"/>
  </cellStyles>
  <dxfs count="9">
    <dxf>
      <font>
        <b/>
        <i/>
        <strike val="0"/>
        <color theme="1"/>
      </font>
      <fill>
        <patternFill>
          <bgColor rgb="FFFFFF00"/>
        </patternFill>
      </fill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/>
        <strike val="0"/>
        <color theme="1"/>
      </font>
      <fill>
        <patternFill>
          <bgColor rgb="FFFFFF00"/>
        </patternFill>
      </fill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</dxfs>
  <tableStyles count="0" defaultTableStyle="TableStyleMedium2" defaultPivotStyle="PivotStyleLight16"/>
  <colors>
    <mruColors>
      <color rgb="FF000099"/>
      <color rgb="FF0903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34" Type="http://schemas.openxmlformats.org/officeDocument/2006/relationships/image" Target="../media/image34.png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33" Type="http://schemas.openxmlformats.org/officeDocument/2006/relationships/image" Target="../media/image33.png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29" Type="http://schemas.openxmlformats.org/officeDocument/2006/relationships/image" Target="../media/image29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32" Type="http://schemas.openxmlformats.org/officeDocument/2006/relationships/image" Target="../media/image32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28" Type="http://schemas.openxmlformats.org/officeDocument/2006/relationships/image" Target="../media/image28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31" Type="http://schemas.openxmlformats.org/officeDocument/2006/relationships/image" Target="../media/image31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Relationship Id="rId30" Type="http://schemas.openxmlformats.org/officeDocument/2006/relationships/image" Target="../media/image30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9.jpeg"/><Relationship Id="rId1" Type="http://schemas.openxmlformats.org/officeDocument/2006/relationships/image" Target="../media/image6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77.emf"/><Relationship Id="rId13" Type="http://schemas.openxmlformats.org/officeDocument/2006/relationships/image" Target="../media/image82.emf"/><Relationship Id="rId18" Type="http://schemas.openxmlformats.org/officeDocument/2006/relationships/image" Target="../media/image87.emf"/><Relationship Id="rId26" Type="http://schemas.openxmlformats.org/officeDocument/2006/relationships/image" Target="../media/image95.emf"/><Relationship Id="rId3" Type="http://schemas.openxmlformats.org/officeDocument/2006/relationships/image" Target="../media/image72.emf"/><Relationship Id="rId21" Type="http://schemas.openxmlformats.org/officeDocument/2006/relationships/image" Target="../media/image90.emf"/><Relationship Id="rId7" Type="http://schemas.openxmlformats.org/officeDocument/2006/relationships/image" Target="../media/image76.emf"/><Relationship Id="rId12" Type="http://schemas.openxmlformats.org/officeDocument/2006/relationships/image" Target="../media/image81.emf"/><Relationship Id="rId17" Type="http://schemas.openxmlformats.org/officeDocument/2006/relationships/image" Target="../media/image86.emf"/><Relationship Id="rId25" Type="http://schemas.openxmlformats.org/officeDocument/2006/relationships/image" Target="../media/image94.emf"/><Relationship Id="rId2" Type="http://schemas.openxmlformats.org/officeDocument/2006/relationships/image" Target="../media/image71.emf"/><Relationship Id="rId16" Type="http://schemas.openxmlformats.org/officeDocument/2006/relationships/image" Target="../media/image85.emf"/><Relationship Id="rId20" Type="http://schemas.openxmlformats.org/officeDocument/2006/relationships/image" Target="../media/image89.emf"/><Relationship Id="rId29" Type="http://schemas.openxmlformats.org/officeDocument/2006/relationships/image" Target="../media/image98.emf"/><Relationship Id="rId1" Type="http://schemas.openxmlformats.org/officeDocument/2006/relationships/image" Target="../media/image70.emf"/><Relationship Id="rId6" Type="http://schemas.openxmlformats.org/officeDocument/2006/relationships/image" Target="../media/image75.emf"/><Relationship Id="rId11" Type="http://schemas.openxmlformats.org/officeDocument/2006/relationships/image" Target="../media/image80.emf"/><Relationship Id="rId24" Type="http://schemas.openxmlformats.org/officeDocument/2006/relationships/image" Target="../media/image93.emf"/><Relationship Id="rId32" Type="http://schemas.openxmlformats.org/officeDocument/2006/relationships/image" Target="../media/image101.emf"/><Relationship Id="rId5" Type="http://schemas.openxmlformats.org/officeDocument/2006/relationships/image" Target="../media/image74.emf"/><Relationship Id="rId15" Type="http://schemas.openxmlformats.org/officeDocument/2006/relationships/image" Target="../media/image84.emf"/><Relationship Id="rId23" Type="http://schemas.openxmlformats.org/officeDocument/2006/relationships/image" Target="../media/image92.emf"/><Relationship Id="rId28" Type="http://schemas.openxmlformats.org/officeDocument/2006/relationships/image" Target="../media/image97.emf"/><Relationship Id="rId10" Type="http://schemas.openxmlformats.org/officeDocument/2006/relationships/image" Target="../media/image79.emf"/><Relationship Id="rId19" Type="http://schemas.openxmlformats.org/officeDocument/2006/relationships/image" Target="../media/image88.emf"/><Relationship Id="rId31" Type="http://schemas.openxmlformats.org/officeDocument/2006/relationships/image" Target="../media/image100.emf"/><Relationship Id="rId4" Type="http://schemas.openxmlformats.org/officeDocument/2006/relationships/image" Target="../media/image73.emf"/><Relationship Id="rId9" Type="http://schemas.openxmlformats.org/officeDocument/2006/relationships/image" Target="../media/image78.emf"/><Relationship Id="rId14" Type="http://schemas.openxmlformats.org/officeDocument/2006/relationships/image" Target="../media/image83.emf"/><Relationship Id="rId22" Type="http://schemas.openxmlformats.org/officeDocument/2006/relationships/image" Target="../media/image91.emf"/><Relationship Id="rId27" Type="http://schemas.openxmlformats.org/officeDocument/2006/relationships/image" Target="../media/image96.emf"/><Relationship Id="rId30" Type="http://schemas.openxmlformats.org/officeDocument/2006/relationships/image" Target="../media/image99.emf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42.emf"/><Relationship Id="rId13" Type="http://schemas.openxmlformats.org/officeDocument/2006/relationships/image" Target="../media/image47.emf"/><Relationship Id="rId18" Type="http://schemas.openxmlformats.org/officeDocument/2006/relationships/image" Target="../media/image52.emf"/><Relationship Id="rId26" Type="http://schemas.openxmlformats.org/officeDocument/2006/relationships/image" Target="../media/image60.emf"/><Relationship Id="rId3" Type="http://schemas.openxmlformats.org/officeDocument/2006/relationships/image" Target="../media/image37.emf"/><Relationship Id="rId21" Type="http://schemas.openxmlformats.org/officeDocument/2006/relationships/image" Target="../media/image55.emf"/><Relationship Id="rId7" Type="http://schemas.openxmlformats.org/officeDocument/2006/relationships/image" Target="../media/image41.emf"/><Relationship Id="rId12" Type="http://schemas.openxmlformats.org/officeDocument/2006/relationships/image" Target="../media/image46.emf"/><Relationship Id="rId17" Type="http://schemas.openxmlformats.org/officeDocument/2006/relationships/image" Target="../media/image51.emf"/><Relationship Id="rId25" Type="http://schemas.openxmlformats.org/officeDocument/2006/relationships/image" Target="../media/image59.emf"/><Relationship Id="rId2" Type="http://schemas.openxmlformats.org/officeDocument/2006/relationships/image" Target="../media/image36.emf"/><Relationship Id="rId16" Type="http://schemas.openxmlformats.org/officeDocument/2006/relationships/image" Target="../media/image50.emf"/><Relationship Id="rId20" Type="http://schemas.openxmlformats.org/officeDocument/2006/relationships/image" Target="../media/image54.emf"/><Relationship Id="rId29" Type="http://schemas.openxmlformats.org/officeDocument/2006/relationships/image" Target="../media/image63.emf"/><Relationship Id="rId1" Type="http://schemas.openxmlformats.org/officeDocument/2006/relationships/image" Target="../media/image35.emf"/><Relationship Id="rId6" Type="http://schemas.openxmlformats.org/officeDocument/2006/relationships/image" Target="../media/image40.emf"/><Relationship Id="rId11" Type="http://schemas.openxmlformats.org/officeDocument/2006/relationships/image" Target="../media/image45.emf"/><Relationship Id="rId24" Type="http://schemas.openxmlformats.org/officeDocument/2006/relationships/image" Target="../media/image58.emf"/><Relationship Id="rId32" Type="http://schemas.openxmlformats.org/officeDocument/2006/relationships/image" Target="../media/image66.emf"/><Relationship Id="rId5" Type="http://schemas.openxmlformats.org/officeDocument/2006/relationships/image" Target="../media/image39.emf"/><Relationship Id="rId15" Type="http://schemas.openxmlformats.org/officeDocument/2006/relationships/image" Target="../media/image49.emf"/><Relationship Id="rId23" Type="http://schemas.openxmlformats.org/officeDocument/2006/relationships/image" Target="../media/image57.emf"/><Relationship Id="rId28" Type="http://schemas.openxmlformats.org/officeDocument/2006/relationships/image" Target="../media/image62.emf"/><Relationship Id="rId10" Type="http://schemas.openxmlformats.org/officeDocument/2006/relationships/image" Target="../media/image44.emf"/><Relationship Id="rId19" Type="http://schemas.openxmlformats.org/officeDocument/2006/relationships/image" Target="../media/image53.emf"/><Relationship Id="rId31" Type="http://schemas.openxmlformats.org/officeDocument/2006/relationships/image" Target="../media/image65.emf"/><Relationship Id="rId4" Type="http://schemas.openxmlformats.org/officeDocument/2006/relationships/image" Target="../media/image38.emf"/><Relationship Id="rId9" Type="http://schemas.openxmlformats.org/officeDocument/2006/relationships/image" Target="../media/image43.emf"/><Relationship Id="rId14" Type="http://schemas.openxmlformats.org/officeDocument/2006/relationships/image" Target="../media/image48.emf"/><Relationship Id="rId22" Type="http://schemas.openxmlformats.org/officeDocument/2006/relationships/image" Target="../media/image56.emf"/><Relationship Id="rId27" Type="http://schemas.openxmlformats.org/officeDocument/2006/relationships/image" Target="../media/image61.emf"/><Relationship Id="rId30" Type="http://schemas.openxmlformats.org/officeDocument/2006/relationships/image" Target="../media/image64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7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7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7.png"/></Relationships>
</file>

<file path=xl/drawings/_rels/vmlDrawing5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9.emf"/><Relationship Id="rId13" Type="http://schemas.openxmlformats.org/officeDocument/2006/relationships/image" Target="../media/image114.emf"/><Relationship Id="rId18" Type="http://schemas.openxmlformats.org/officeDocument/2006/relationships/image" Target="../media/image119.emf"/><Relationship Id="rId26" Type="http://schemas.openxmlformats.org/officeDocument/2006/relationships/image" Target="../media/image127.emf"/><Relationship Id="rId3" Type="http://schemas.openxmlformats.org/officeDocument/2006/relationships/image" Target="../media/image104.emf"/><Relationship Id="rId21" Type="http://schemas.openxmlformats.org/officeDocument/2006/relationships/image" Target="../media/image122.emf"/><Relationship Id="rId7" Type="http://schemas.openxmlformats.org/officeDocument/2006/relationships/image" Target="../media/image108.emf"/><Relationship Id="rId12" Type="http://schemas.openxmlformats.org/officeDocument/2006/relationships/image" Target="../media/image113.emf"/><Relationship Id="rId17" Type="http://schemas.openxmlformats.org/officeDocument/2006/relationships/image" Target="../media/image118.emf"/><Relationship Id="rId25" Type="http://schemas.openxmlformats.org/officeDocument/2006/relationships/image" Target="../media/image126.emf"/><Relationship Id="rId2" Type="http://schemas.openxmlformats.org/officeDocument/2006/relationships/image" Target="../media/image103.emf"/><Relationship Id="rId16" Type="http://schemas.openxmlformats.org/officeDocument/2006/relationships/image" Target="../media/image117.emf"/><Relationship Id="rId20" Type="http://schemas.openxmlformats.org/officeDocument/2006/relationships/image" Target="../media/image121.emf"/><Relationship Id="rId29" Type="http://schemas.openxmlformats.org/officeDocument/2006/relationships/image" Target="../media/image130.emf"/><Relationship Id="rId1" Type="http://schemas.openxmlformats.org/officeDocument/2006/relationships/image" Target="../media/image102.emf"/><Relationship Id="rId6" Type="http://schemas.openxmlformats.org/officeDocument/2006/relationships/image" Target="../media/image107.emf"/><Relationship Id="rId11" Type="http://schemas.openxmlformats.org/officeDocument/2006/relationships/image" Target="../media/image112.emf"/><Relationship Id="rId24" Type="http://schemas.openxmlformats.org/officeDocument/2006/relationships/image" Target="../media/image125.emf"/><Relationship Id="rId32" Type="http://schemas.openxmlformats.org/officeDocument/2006/relationships/image" Target="../media/image133.emf"/><Relationship Id="rId5" Type="http://schemas.openxmlformats.org/officeDocument/2006/relationships/image" Target="../media/image106.emf"/><Relationship Id="rId15" Type="http://schemas.openxmlformats.org/officeDocument/2006/relationships/image" Target="../media/image116.emf"/><Relationship Id="rId23" Type="http://schemas.openxmlformats.org/officeDocument/2006/relationships/image" Target="../media/image124.emf"/><Relationship Id="rId28" Type="http://schemas.openxmlformats.org/officeDocument/2006/relationships/image" Target="../media/image129.emf"/><Relationship Id="rId10" Type="http://schemas.openxmlformats.org/officeDocument/2006/relationships/image" Target="../media/image111.emf"/><Relationship Id="rId19" Type="http://schemas.openxmlformats.org/officeDocument/2006/relationships/image" Target="../media/image120.emf"/><Relationship Id="rId31" Type="http://schemas.openxmlformats.org/officeDocument/2006/relationships/image" Target="../media/image132.emf"/><Relationship Id="rId4" Type="http://schemas.openxmlformats.org/officeDocument/2006/relationships/image" Target="../media/image105.emf"/><Relationship Id="rId9" Type="http://schemas.openxmlformats.org/officeDocument/2006/relationships/image" Target="../media/image110.emf"/><Relationship Id="rId14" Type="http://schemas.openxmlformats.org/officeDocument/2006/relationships/image" Target="../media/image115.emf"/><Relationship Id="rId22" Type="http://schemas.openxmlformats.org/officeDocument/2006/relationships/image" Target="../media/image123.emf"/><Relationship Id="rId27" Type="http://schemas.openxmlformats.org/officeDocument/2006/relationships/image" Target="../media/image128.emf"/><Relationship Id="rId30" Type="http://schemas.openxmlformats.org/officeDocument/2006/relationships/image" Target="../media/image13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9</xdr:row>
          <xdr:rowOff>9525</xdr:rowOff>
        </xdr:from>
        <xdr:to>
          <xdr:col>9</xdr:col>
          <xdr:colOff>276225</xdr:colOff>
          <xdr:row>9</xdr:row>
          <xdr:rowOff>200025</xdr:rowOff>
        </xdr:to>
        <xdr:pic>
          <xdr:nvPicPr>
            <xdr:cNvPr id="9575" name="Picture 68">
              <a:extLst>
                <a:ext uri="{FF2B5EF4-FFF2-40B4-BE49-F238E27FC236}">
                  <a16:creationId xmlns:a16="http://schemas.microsoft.com/office/drawing/2014/main" id="{00000000-0008-0000-0000-000067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" spid="_x0000_s7297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648450" y="18859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10</xdr:row>
          <xdr:rowOff>9525</xdr:rowOff>
        </xdr:from>
        <xdr:to>
          <xdr:col>9</xdr:col>
          <xdr:colOff>276225</xdr:colOff>
          <xdr:row>10</xdr:row>
          <xdr:rowOff>200025</xdr:rowOff>
        </xdr:to>
        <xdr:pic>
          <xdr:nvPicPr>
            <xdr:cNvPr id="9576" name="Picture 69">
              <a:extLst>
                <a:ext uri="{FF2B5EF4-FFF2-40B4-BE49-F238E27FC236}">
                  <a16:creationId xmlns:a16="http://schemas.microsoft.com/office/drawing/2014/main" id="{00000000-0008-0000-0000-000068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" spid="_x0000_s7297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648450" y="20955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11</xdr:row>
          <xdr:rowOff>19050</xdr:rowOff>
        </xdr:from>
        <xdr:to>
          <xdr:col>9</xdr:col>
          <xdr:colOff>276225</xdr:colOff>
          <xdr:row>12</xdr:row>
          <xdr:rowOff>0</xdr:rowOff>
        </xdr:to>
        <xdr:pic>
          <xdr:nvPicPr>
            <xdr:cNvPr id="9577" name="Picture 70">
              <a:extLst>
                <a:ext uri="{FF2B5EF4-FFF2-40B4-BE49-F238E27FC236}">
                  <a16:creationId xmlns:a16="http://schemas.microsoft.com/office/drawing/2014/main" id="{00000000-0008-0000-0000-000069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3" spid="_x0000_s72977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648450" y="23145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12</xdr:row>
          <xdr:rowOff>19050</xdr:rowOff>
        </xdr:from>
        <xdr:to>
          <xdr:col>9</xdr:col>
          <xdr:colOff>276225</xdr:colOff>
          <xdr:row>13</xdr:row>
          <xdr:rowOff>0</xdr:rowOff>
        </xdr:to>
        <xdr:pic>
          <xdr:nvPicPr>
            <xdr:cNvPr id="9578" name="Picture 71">
              <a:extLst>
                <a:ext uri="{FF2B5EF4-FFF2-40B4-BE49-F238E27FC236}">
                  <a16:creationId xmlns:a16="http://schemas.microsoft.com/office/drawing/2014/main" id="{00000000-0008-0000-0000-00006A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4" spid="_x0000_s72978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6648450" y="25241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24</xdr:row>
          <xdr:rowOff>9525</xdr:rowOff>
        </xdr:from>
        <xdr:to>
          <xdr:col>9</xdr:col>
          <xdr:colOff>276225</xdr:colOff>
          <xdr:row>24</xdr:row>
          <xdr:rowOff>200025</xdr:rowOff>
        </xdr:to>
        <xdr:pic>
          <xdr:nvPicPr>
            <xdr:cNvPr id="9579" name="Picture 77">
              <a:extLst>
                <a:ext uri="{FF2B5EF4-FFF2-40B4-BE49-F238E27FC236}">
                  <a16:creationId xmlns:a16="http://schemas.microsoft.com/office/drawing/2014/main" id="{00000000-0008-0000-0000-00006B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5" spid="_x0000_s72979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6648450" y="50292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25</xdr:row>
          <xdr:rowOff>9525</xdr:rowOff>
        </xdr:from>
        <xdr:to>
          <xdr:col>9</xdr:col>
          <xdr:colOff>276225</xdr:colOff>
          <xdr:row>25</xdr:row>
          <xdr:rowOff>200025</xdr:rowOff>
        </xdr:to>
        <xdr:pic>
          <xdr:nvPicPr>
            <xdr:cNvPr id="9580" name="Picture 78">
              <a:extLst>
                <a:ext uri="{FF2B5EF4-FFF2-40B4-BE49-F238E27FC236}">
                  <a16:creationId xmlns:a16="http://schemas.microsoft.com/office/drawing/2014/main" id="{00000000-0008-0000-0000-00006C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6" spid="_x0000_s72980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6648450" y="52387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26</xdr:row>
          <xdr:rowOff>19050</xdr:rowOff>
        </xdr:from>
        <xdr:to>
          <xdr:col>9</xdr:col>
          <xdr:colOff>276225</xdr:colOff>
          <xdr:row>27</xdr:row>
          <xdr:rowOff>0</xdr:rowOff>
        </xdr:to>
        <xdr:pic>
          <xdr:nvPicPr>
            <xdr:cNvPr id="9581" name="Picture 79">
              <a:extLst>
                <a:ext uri="{FF2B5EF4-FFF2-40B4-BE49-F238E27FC236}">
                  <a16:creationId xmlns:a16="http://schemas.microsoft.com/office/drawing/2014/main" id="{00000000-0008-0000-0000-00006D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7" spid="_x0000_s72981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6648450" y="54578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27</xdr:row>
          <xdr:rowOff>19050</xdr:rowOff>
        </xdr:from>
        <xdr:to>
          <xdr:col>9</xdr:col>
          <xdr:colOff>276225</xdr:colOff>
          <xdr:row>28</xdr:row>
          <xdr:rowOff>0</xdr:rowOff>
        </xdr:to>
        <xdr:pic>
          <xdr:nvPicPr>
            <xdr:cNvPr id="9582" name="Picture 80">
              <a:extLst>
                <a:ext uri="{FF2B5EF4-FFF2-40B4-BE49-F238E27FC236}">
                  <a16:creationId xmlns:a16="http://schemas.microsoft.com/office/drawing/2014/main" id="{00000000-0008-0000-0000-00006E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8" spid="_x0000_s72982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6648450" y="56673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39</xdr:row>
          <xdr:rowOff>9525</xdr:rowOff>
        </xdr:from>
        <xdr:to>
          <xdr:col>9</xdr:col>
          <xdr:colOff>276225</xdr:colOff>
          <xdr:row>39</xdr:row>
          <xdr:rowOff>200025</xdr:rowOff>
        </xdr:to>
        <xdr:pic>
          <xdr:nvPicPr>
            <xdr:cNvPr id="9583" name="Picture 81">
              <a:extLst>
                <a:ext uri="{FF2B5EF4-FFF2-40B4-BE49-F238E27FC236}">
                  <a16:creationId xmlns:a16="http://schemas.microsoft.com/office/drawing/2014/main" id="{00000000-0008-0000-0000-00006F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9" spid="_x0000_s72983"/>
                </a:ext>
              </a:extLst>
            </xdr:cNvPicPr>
          </xdr:nvPicPr>
          <xdr:blipFill>
            <a:blip xmlns:r="http://schemas.openxmlformats.org/officeDocument/2006/relationships" r:embed="rId9"/>
            <a:srcRect/>
            <a:stretch>
              <a:fillRect/>
            </a:stretch>
          </xdr:blipFill>
          <xdr:spPr bwMode="auto">
            <a:xfrm>
              <a:off x="6648450" y="84010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40</xdr:row>
          <xdr:rowOff>9525</xdr:rowOff>
        </xdr:from>
        <xdr:to>
          <xdr:col>9</xdr:col>
          <xdr:colOff>276225</xdr:colOff>
          <xdr:row>40</xdr:row>
          <xdr:rowOff>200025</xdr:rowOff>
        </xdr:to>
        <xdr:pic>
          <xdr:nvPicPr>
            <xdr:cNvPr id="9584" name="Picture 82">
              <a:extLst>
                <a:ext uri="{FF2B5EF4-FFF2-40B4-BE49-F238E27FC236}">
                  <a16:creationId xmlns:a16="http://schemas.microsoft.com/office/drawing/2014/main" id="{00000000-0008-0000-0000-000070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0" spid="_x0000_s72984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6648450" y="86106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41</xdr:row>
          <xdr:rowOff>19050</xdr:rowOff>
        </xdr:from>
        <xdr:to>
          <xdr:col>9</xdr:col>
          <xdr:colOff>276225</xdr:colOff>
          <xdr:row>42</xdr:row>
          <xdr:rowOff>0</xdr:rowOff>
        </xdr:to>
        <xdr:pic>
          <xdr:nvPicPr>
            <xdr:cNvPr id="9585" name="Picture 83">
              <a:extLst>
                <a:ext uri="{FF2B5EF4-FFF2-40B4-BE49-F238E27FC236}">
                  <a16:creationId xmlns:a16="http://schemas.microsoft.com/office/drawing/2014/main" id="{00000000-0008-0000-0000-000071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1" spid="_x0000_s72985"/>
                </a:ext>
              </a:extLst>
            </xdr:cNvPicPr>
          </xdr:nvPicPr>
          <xdr:blipFill>
            <a:blip xmlns:r="http://schemas.openxmlformats.org/officeDocument/2006/relationships" r:embed="rId11"/>
            <a:srcRect/>
            <a:stretch>
              <a:fillRect/>
            </a:stretch>
          </xdr:blipFill>
          <xdr:spPr bwMode="auto">
            <a:xfrm>
              <a:off x="6648450" y="88296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42</xdr:row>
          <xdr:rowOff>19050</xdr:rowOff>
        </xdr:from>
        <xdr:to>
          <xdr:col>9</xdr:col>
          <xdr:colOff>276225</xdr:colOff>
          <xdr:row>43</xdr:row>
          <xdr:rowOff>0</xdr:rowOff>
        </xdr:to>
        <xdr:pic>
          <xdr:nvPicPr>
            <xdr:cNvPr id="9586" name="Picture 84">
              <a:extLst>
                <a:ext uri="{FF2B5EF4-FFF2-40B4-BE49-F238E27FC236}">
                  <a16:creationId xmlns:a16="http://schemas.microsoft.com/office/drawing/2014/main" id="{00000000-0008-0000-0000-000072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2" spid="_x0000_s72986"/>
                </a:ext>
              </a:extLst>
            </xdr:cNvPicPr>
          </xdr:nvPicPr>
          <xdr:blipFill>
            <a:blip xmlns:r="http://schemas.openxmlformats.org/officeDocument/2006/relationships" r:embed="rId12"/>
            <a:srcRect/>
            <a:stretch>
              <a:fillRect/>
            </a:stretch>
          </xdr:blipFill>
          <xdr:spPr bwMode="auto">
            <a:xfrm>
              <a:off x="6648450" y="90392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54</xdr:row>
          <xdr:rowOff>9525</xdr:rowOff>
        </xdr:from>
        <xdr:to>
          <xdr:col>9</xdr:col>
          <xdr:colOff>276225</xdr:colOff>
          <xdr:row>54</xdr:row>
          <xdr:rowOff>200025</xdr:rowOff>
        </xdr:to>
        <xdr:pic>
          <xdr:nvPicPr>
            <xdr:cNvPr id="9587" name="Picture 85">
              <a:extLst>
                <a:ext uri="{FF2B5EF4-FFF2-40B4-BE49-F238E27FC236}">
                  <a16:creationId xmlns:a16="http://schemas.microsoft.com/office/drawing/2014/main" id="{00000000-0008-0000-0000-000073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3" spid="_x0000_s72987"/>
                </a:ext>
              </a:extLst>
            </xdr:cNvPicPr>
          </xdr:nvPicPr>
          <xdr:blipFill>
            <a:blip xmlns:r="http://schemas.openxmlformats.org/officeDocument/2006/relationships" r:embed="rId13"/>
            <a:srcRect/>
            <a:stretch>
              <a:fillRect/>
            </a:stretch>
          </xdr:blipFill>
          <xdr:spPr bwMode="auto">
            <a:xfrm>
              <a:off x="6648450" y="115443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55</xdr:row>
          <xdr:rowOff>9525</xdr:rowOff>
        </xdr:from>
        <xdr:to>
          <xdr:col>9</xdr:col>
          <xdr:colOff>276225</xdr:colOff>
          <xdr:row>55</xdr:row>
          <xdr:rowOff>200025</xdr:rowOff>
        </xdr:to>
        <xdr:pic>
          <xdr:nvPicPr>
            <xdr:cNvPr id="9588" name="Picture 86">
              <a:extLst>
                <a:ext uri="{FF2B5EF4-FFF2-40B4-BE49-F238E27FC236}">
                  <a16:creationId xmlns:a16="http://schemas.microsoft.com/office/drawing/2014/main" id="{00000000-0008-0000-0000-000074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4" spid="_x0000_s72988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6648450" y="117538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56</xdr:row>
          <xdr:rowOff>19050</xdr:rowOff>
        </xdr:from>
        <xdr:to>
          <xdr:col>9</xdr:col>
          <xdr:colOff>276225</xdr:colOff>
          <xdr:row>57</xdr:row>
          <xdr:rowOff>0</xdr:rowOff>
        </xdr:to>
        <xdr:pic>
          <xdr:nvPicPr>
            <xdr:cNvPr id="9589" name="Picture 87">
              <a:extLst>
                <a:ext uri="{FF2B5EF4-FFF2-40B4-BE49-F238E27FC236}">
                  <a16:creationId xmlns:a16="http://schemas.microsoft.com/office/drawing/2014/main" id="{00000000-0008-0000-0000-000075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5" spid="_x0000_s72989"/>
                </a:ext>
              </a:extLst>
            </xdr:cNvPicPr>
          </xdr:nvPicPr>
          <xdr:blipFill>
            <a:blip xmlns:r="http://schemas.openxmlformats.org/officeDocument/2006/relationships" r:embed="rId15"/>
            <a:srcRect/>
            <a:stretch>
              <a:fillRect/>
            </a:stretch>
          </xdr:blipFill>
          <xdr:spPr bwMode="auto">
            <a:xfrm>
              <a:off x="6648450" y="119729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57</xdr:row>
          <xdr:rowOff>19050</xdr:rowOff>
        </xdr:from>
        <xdr:to>
          <xdr:col>9</xdr:col>
          <xdr:colOff>276225</xdr:colOff>
          <xdr:row>58</xdr:row>
          <xdr:rowOff>0</xdr:rowOff>
        </xdr:to>
        <xdr:pic>
          <xdr:nvPicPr>
            <xdr:cNvPr id="9590" name="Picture 88">
              <a:extLst>
                <a:ext uri="{FF2B5EF4-FFF2-40B4-BE49-F238E27FC236}">
                  <a16:creationId xmlns:a16="http://schemas.microsoft.com/office/drawing/2014/main" id="{00000000-0008-0000-0000-000076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6" spid="_x0000_s72990"/>
                </a:ext>
              </a:extLst>
            </xdr:cNvPicPr>
          </xdr:nvPicPr>
          <xdr:blipFill>
            <a:blip xmlns:r="http://schemas.openxmlformats.org/officeDocument/2006/relationships" r:embed="rId16"/>
            <a:srcRect/>
            <a:stretch>
              <a:fillRect/>
            </a:stretch>
          </xdr:blipFill>
          <xdr:spPr bwMode="auto">
            <a:xfrm>
              <a:off x="6648450" y="121824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69</xdr:row>
          <xdr:rowOff>9525</xdr:rowOff>
        </xdr:from>
        <xdr:to>
          <xdr:col>9</xdr:col>
          <xdr:colOff>276225</xdr:colOff>
          <xdr:row>69</xdr:row>
          <xdr:rowOff>200025</xdr:rowOff>
        </xdr:to>
        <xdr:pic>
          <xdr:nvPicPr>
            <xdr:cNvPr id="9591" name="Picture 89">
              <a:extLst>
                <a:ext uri="{FF2B5EF4-FFF2-40B4-BE49-F238E27FC236}">
                  <a16:creationId xmlns:a16="http://schemas.microsoft.com/office/drawing/2014/main" id="{00000000-0008-0000-0000-000077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7" spid="_x0000_s72991"/>
                </a:ext>
              </a:extLst>
            </xdr:cNvPicPr>
          </xdr:nvPicPr>
          <xdr:blipFill>
            <a:blip xmlns:r="http://schemas.openxmlformats.org/officeDocument/2006/relationships" r:embed="rId17"/>
            <a:srcRect/>
            <a:stretch>
              <a:fillRect/>
            </a:stretch>
          </xdr:blipFill>
          <xdr:spPr bwMode="auto">
            <a:xfrm>
              <a:off x="6648450" y="149542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70</xdr:row>
          <xdr:rowOff>9525</xdr:rowOff>
        </xdr:from>
        <xdr:to>
          <xdr:col>9</xdr:col>
          <xdr:colOff>276225</xdr:colOff>
          <xdr:row>70</xdr:row>
          <xdr:rowOff>200025</xdr:rowOff>
        </xdr:to>
        <xdr:pic>
          <xdr:nvPicPr>
            <xdr:cNvPr id="9592" name="Picture 90">
              <a:extLst>
                <a:ext uri="{FF2B5EF4-FFF2-40B4-BE49-F238E27FC236}">
                  <a16:creationId xmlns:a16="http://schemas.microsoft.com/office/drawing/2014/main" id="{00000000-0008-0000-0000-000078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8" spid="_x0000_s72992"/>
                </a:ext>
              </a:extLst>
            </xdr:cNvPicPr>
          </xdr:nvPicPr>
          <xdr:blipFill>
            <a:blip xmlns:r="http://schemas.openxmlformats.org/officeDocument/2006/relationships" r:embed="rId18"/>
            <a:srcRect/>
            <a:stretch>
              <a:fillRect/>
            </a:stretch>
          </xdr:blipFill>
          <xdr:spPr bwMode="auto">
            <a:xfrm>
              <a:off x="6648450" y="151638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71</xdr:row>
          <xdr:rowOff>19050</xdr:rowOff>
        </xdr:from>
        <xdr:to>
          <xdr:col>9</xdr:col>
          <xdr:colOff>276225</xdr:colOff>
          <xdr:row>72</xdr:row>
          <xdr:rowOff>0</xdr:rowOff>
        </xdr:to>
        <xdr:pic>
          <xdr:nvPicPr>
            <xdr:cNvPr id="9593" name="Picture 91">
              <a:extLst>
                <a:ext uri="{FF2B5EF4-FFF2-40B4-BE49-F238E27FC236}">
                  <a16:creationId xmlns:a16="http://schemas.microsoft.com/office/drawing/2014/main" id="{00000000-0008-0000-0000-000079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19" spid="_x0000_s72993"/>
                </a:ext>
              </a:extLst>
            </xdr:cNvPicPr>
          </xdr:nvPicPr>
          <xdr:blipFill>
            <a:blip xmlns:r="http://schemas.openxmlformats.org/officeDocument/2006/relationships" r:embed="rId19"/>
            <a:srcRect/>
            <a:stretch>
              <a:fillRect/>
            </a:stretch>
          </xdr:blipFill>
          <xdr:spPr bwMode="auto">
            <a:xfrm>
              <a:off x="6648450" y="153828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72</xdr:row>
          <xdr:rowOff>19050</xdr:rowOff>
        </xdr:from>
        <xdr:to>
          <xdr:col>9</xdr:col>
          <xdr:colOff>276225</xdr:colOff>
          <xdr:row>73</xdr:row>
          <xdr:rowOff>0</xdr:rowOff>
        </xdr:to>
        <xdr:pic>
          <xdr:nvPicPr>
            <xdr:cNvPr id="9594" name="Picture 92">
              <a:extLst>
                <a:ext uri="{FF2B5EF4-FFF2-40B4-BE49-F238E27FC236}">
                  <a16:creationId xmlns:a16="http://schemas.microsoft.com/office/drawing/2014/main" id="{00000000-0008-0000-0000-00007A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0" spid="_x0000_s72994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6648450" y="155924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84</xdr:row>
          <xdr:rowOff>9525</xdr:rowOff>
        </xdr:from>
        <xdr:to>
          <xdr:col>9</xdr:col>
          <xdr:colOff>276225</xdr:colOff>
          <xdr:row>84</xdr:row>
          <xdr:rowOff>200025</xdr:rowOff>
        </xdr:to>
        <xdr:pic>
          <xdr:nvPicPr>
            <xdr:cNvPr id="9595" name="Picture 93">
              <a:extLst>
                <a:ext uri="{FF2B5EF4-FFF2-40B4-BE49-F238E27FC236}">
                  <a16:creationId xmlns:a16="http://schemas.microsoft.com/office/drawing/2014/main" id="{00000000-0008-0000-0000-00007B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1" spid="_x0000_s72995"/>
                </a:ext>
              </a:extLst>
            </xdr:cNvPicPr>
          </xdr:nvPicPr>
          <xdr:blipFill>
            <a:blip xmlns:r="http://schemas.openxmlformats.org/officeDocument/2006/relationships" r:embed="rId21"/>
            <a:srcRect/>
            <a:stretch>
              <a:fillRect/>
            </a:stretch>
          </xdr:blipFill>
          <xdr:spPr bwMode="auto">
            <a:xfrm>
              <a:off x="6648450" y="180975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85</xdr:row>
          <xdr:rowOff>9525</xdr:rowOff>
        </xdr:from>
        <xdr:to>
          <xdr:col>9</xdr:col>
          <xdr:colOff>276225</xdr:colOff>
          <xdr:row>85</xdr:row>
          <xdr:rowOff>200025</xdr:rowOff>
        </xdr:to>
        <xdr:pic>
          <xdr:nvPicPr>
            <xdr:cNvPr id="9596" name="Picture 94">
              <a:extLst>
                <a:ext uri="{FF2B5EF4-FFF2-40B4-BE49-F238E27FC236}">
                  <a16:creationId xmlns:a16="http://schemas.microsoft.com/office/drawing/2014/main" id="{00000000-0008-0000-0000-00007C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2" spid="_x0000_s72996"/>
                </a:ext>
              </a:extLst>
            </xdr:cNvPicPr>
          </xdr:nvPicPr>
          <xdr:blipFill>
            <a:blip xmlns:r="http://schemas.openxmlformats.org/officeDocument/2006/relationships" r:embed="rId22"/>
            <a:srcRect/>
            <a:stretch>
              <a:fillRect/>
            </a:stretch>
          </xdr:blipFill>
          <xdr:spPr bwMode="auto">
            <a:xfrm>
              <a:off x="6648450" y="183070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86</xdr:row>
          <xdr:rowOff>19050</xdr:rowOff>
        </xdr:from>
        <xdr:to>
          <xdr:col>9</xdr:col>
          <xdr:colOff>276225</xdr:colOff>
          <xdr:row>87</xdr:row>
          <xdr:rowOff>0</xdr:rowOff>
        </xdr:to>
        <xdr:pic>
          <xdr:nvPicPr>
            <xdr:cNvPr id="9597" name="Picture 95">
              <a:extLst>
                <a:ext uri="{FF2B5EF4-FFF2-40B4-BE49-F238E27FC236}">
                  <a16:creationId xmlns:a16="http://schemas.microsoft.com/office/drawing/2014/main" id="{00000000-0008-0000-0000-00007D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3" spid="_x0000_s72997"/>
                </a:ext>
              </a:extLst>
            </xdr:cNvPicPr>
          </xdr:nvPicPr>
          <xdr:blipFill>
            <a:blip xmlns:r="http://schemas.openxmlformats.org/officeDocument/2006/relationships" r:embed="rId23"/>
            <a:srcRect/>
            <a:stretch>
              <a:fillRect/>
            </a:stretch>
          </xdr:blipFill>
          <xdr:spPr bwMode="auto">
            <a:xfrm>
              <a:off x="6648450" y="185261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87</xdr:row>
          <xdr:rowOff>19050</xdr:rowOff>
        </xdr:from>
        <xdr:to>
          <xdr:col>9</xdr:col>
          <xdr:colOff>276225</xdr:colOff>
          <xdr:row>88</xdr:row>
          <xdr:rowOff>0</xdr:rowOff>
        </xdr:to>
        <xdr:pic>
          <xdr:nvPicPr>
            <xdr:cNvPr id="9598" name="Picture 96">
              <a:extLst>
                <a:ext uri="{FF2B5EF4-FFF2-40B4-BE49-F238E27FC236}">
                  <a16:creationId xmlns:a16="http://schemas.microsoft.com/office/drawing/2014/main" id="{00000000-0008-0000-0000-00007E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4" spid="_x0000_s72998"/>
                </a:ext>
              </a:extLst>
            </xdr:cNvPicPr>
          </xdr:nvPicPr>
          <xdr:blipFill>
            <a:blip xmlns:r="http://schemas.openxmlformats.org/officeDocument/2006/relationships" r:embed="rId24"/>
            <a:srcRect/>
            <a:stretch>
              <a:fillRect/>
            </a:stretch>
          </xdr:blipFill>
          <xdr:spPr bwMode="auto">
            <a:xfrm>
              <a:off x="6648450" y="187356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99</xdr:row>
          <xdr:rowOff>9525</xdr:rowOff>
        </xdr:from>
        <xdr:to>
          <xdr:col>9</xdr:col>
          <xdr:colOff>276225</xdr:colOff>
          <xdr:row>99</xdr:row>
          <xdr:rowOff>200025</xdr:rowOff>
        </xdr:to>
        <xdr:pic>
          <xdr:nvPicPr>
            <xdr:cNvPr id="9599" name="Picture 97">
              <a:extLst>
                <a:ext uri="{FF2B5EF4-FFF2-40B4-BE49-F238E27FC236}">
                  <a16:creationId xmlns:a16="http://schemas.microsoft.com/office/drawing/2014/main" id="{00000000-0008-0000-0000-00007F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5" spid="_x0000_s72999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6648450" y="215074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100</xdr:row>
          <xdr:rowOff>9525</xdr:rowOff>
        </xdr:from>
        <xdr:to>
          <xdr:col>9</xdr:col>
          <xdr:colOff>276225</xdr:colOff>
          <xdr:row>100</xdr:row>
          <xdr:rowOff>200025</xdr:rowOff>
        </xdr:to>
        <xdr:pic>
          <xdr:nvPicPr>
            <xdr:cNvPr id="9600" name="Picture 98">
              <a:extLst>
                <a:ext uri="{FF2B5EF4-FFF2-40B4-BE49-F238E27FC236}">
                  <a16:creationId xmlns:a16="http://schemas.microsoft.com/office/drawing/2014/main" id="{00000000-0008-0000-0000-000080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6" spid="_x0000_s73000"/>
                </a:ext>
              </a:extLst>
            </xdr:cNvPicPr>
          </xdr:nvPicPr>
          <xdr:blipFill>
            <a:blip xmlns:r="http://schemas.openxmlformats.org/officeDocument/2006/relationships" r:embed="rId26"/>
            <a:srcRect/>
            <a:stretch>
              <a:fillRect/>
            </a:stretch>
          </xdr:blipFill>
          <xdr:spPr bwMode="auto">
            <a:xfrm>
              <a:off x="6648450" y="217170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101</xdr:row>
          <xdr:rowOff>19050</xdr:rowOff>
        </xdr:from>
        <xdr:to>
          <xdr:col>9</xdr:col>
          <xdr:colOff>276225</xdr:colOff>
          <xdr:row>102</xdr:row>
          <xdr:rowOff>0</xdr:rowOff>
        </xdr:to>
        <xdr:pic>
          <xdr:nvPicPr>
            <xdr:cNvPr id="9601" name="Picture 99">
              <a:extLst>
                <a:ext uri="{FF2B5EF4-FFF2-40B4-BE49-F238E27FC236}">
                  <a16:creationId xmlns:a16="http://schemas.microsoft.com/office/drawing/2014/main" id="{00000000-0008-0000-0000-000081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7" spid="_x0000_s73001"/>
                </a:ext>
              </a:extLst>
            </xdr:cNvPicPr>
          </xdr:nvPicPr>
          <xdr:blipFill>
            <a:blip xmlns:r="http://schemas.openxmlformats.org/officeDocument/2006/relationships" r:embed="rId27"/>
            <a:srcRect/>
            <a:stretch>
              <a:fillRect/>
            </a:stretch>
          </xdr:blipFill>
          <xdr:spPr bwMode="auto">
            <a:xfrm>
              <a:off x="6648450" y="219360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102</xdr:row>
          <xdr:rowOff>19050</xdr:rowOff>
        </xdr:from>
        <xdr:to>
          <xdr:col>9</xdr:col>
          <xdr:colOff>276225</xdr:colOff>
          <xdr:row>103</xdr:row>
          <xdr:rowOff>0</xdr:rowOff>
        </xdr:to>
        <xdr:pic>
          <xdr:nvPicPr>
            <xdr:cNvPr id="9602" name="Picture 100">
              <a:extLst>
                <a:ext uri="{FF2B5EF4-FFF2-40B4-BE49-F238E27FC236}">
                  <a16:creationId xmlns:a16="http://schemas.microsoft.com/office/drawing/2014/main" id="{00000000-0008-0000-0000-000082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8" spid="_x0000_s73002"/>
                </a:ext>
              </a:extLst>
            </xdr:cNvPicPr>
          </xdr:nvPicPr>
          <xdr:blipFill>
            <a:blip xmlns:r="http://schemas.openxmlformats.org/officeDocument/2006/relationships" r:embed="rId28"/>
            <a:srcRect/>
            <a:stretch>
              <a:fillRect/>
            </a:stretch>
          </xdr:blipFill>
          <xdr:spPr bwMode="auto">
            <a:xfrm>
              <a:off x="6648450" y="221456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114</xdr:row>
          <xdr:rowOff>9525</xdr:rowOff>
        </xdr:from>
        <xdr:to>
          <xdr:col>9</xdr:col>
          <xdr:colOff>276225</xdr:colOff>
          <xdr:row>114</xdr:row>
          <xdr:rowOff>200025</xdr:rowOff>
        </xdr:to>
        <xdr:pic>
          <xdr:nvPicPr>
            <xdr:cNvPr id="9603" name="Picture 101">
              <a:extLst>
                <a:ext uri="{FF2B5EF4-FFF2-40B4-BE49-F238E27FC236}">
                  <a16:creationId xmlns:a16="http://schemas.microsoft.com/office/drawing/2014/main" id="{00000000-0008-0000-0000-000083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29" spid="_x0000_s73003"/>
                </a:ext>
              </a:extLst>
            </xdr:cNvPicPr>
          </xdr:nvPicPr>
          <xdr:blipFill>
            <a:blip xmlns:r="http://schemas.openxmlformats.org/officeDocument/2006/relationships" r:embed="rId29"/>
            <a:srcRect/>
            <a:stretch>
              <a:fillRect/>
            </a:stretch>
          </xdr:blipFill>
          <xdr:spPr bwMode="auto">
            <a:xfrm>
              <a:off x="6648450" y="2465070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115</xdr:row>
          <xdr:rowOff>9525</xdr:rowOff>
        </xdr:from>
        <xdr:to>
          <xdr:col>9</xdr:col>
          <xdr:colOff>276225</xdr:colOff>
          <xdr:row>115</xdr:row>
          <xdr:rowOff>200025</xdr:rowOff>
        </xdr:to>
        <xdr:pic>
          <xdr:nvPicPr>
            <xdr:cNvPr id="9604" name="Picture 102">
              <a:extLst>
                <a:ext uri="{FF2B5EF4-FFF2-40B4-BE49-F238E27FC236}">
                  <a16:creationId xmlns:a16="http://schemas.microsoft.com/office/drawing/2014/main" id="{00000000-0008-0000-0000-000084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30" spid="_x0000_s73004"/>
                </a:ext>
              </a:extLst>
            </xdr:cNvPicPr>
          </xdr:nvPicPr>
          <xdr:blipFill>
            <a:blip xmlns:r="http://schemas.openxmlformats.org/officeDocument/2006/relationships" r:embed="rId30"/>
            <a:srcRect/>
            <a:stretch>
              <a:fillRect/>
            </a:stretch>
          </xdr:blipFill>
          <xdr:spPr bwMode="auto">
            <a:xfrm>
              <a:off x="6648450" y="24860250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116</xdr:row>
          <xdr:rowOff>19050</xdr:rowOff>
        </xdr:from>
        <xdr:to>
          <xdr:col>9</xdr:col>
          <xdr:colOff>276225</xdr:colOff>
          <xdr:row>117</xdr:row>
          <xdr:rowOff>0</xdr:rowOff>
        </xdr:to>
        <xdr:pic>
          <xdr:nvPicPr>
            <xdr:cNvPr id="9605" name="Picture 103">
              <a:extLst>
                <a:ext uri="{FF2B5EF4-FFF2-40B4-BE49-F238E27FC236}">
                  <a16:creationId xmlns:a16="http://schemas.microsoft.com/office/drawing/2014/main" id="{00000000-0008-0000-0000-000085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31" spid="_x0000_s73005"/>
                </a:ext>
              </a:extLst>
            </xdr:cNvPicPr>
          </xdr:nvPicPr>
          <xdr:blipFill>
            <a:blip xmlns:r="http://schemas.openxmlformats.org/officeDocument/2006/relationships" r:embed="rId31"/>
            <a:srcRect/>
            <a:stretch>
              <a:fillRect/>
            </a:stretch>
          </xdr:blipFill>
          <xdr:spPr bwMode="auto">
            <a:xfrm>
              <a:off x="6648450" y="2507932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117</xdr:row>
          <xdr:rowOff>19050</xdr:rowOff>
        </xdr:from>
        <xdr:to>
          <xdr:col>9</xdr:col>
          <xdr:colOff>276225</xdr:colOff>
          <xdr:row>118</xdr:row>
          <xdr:rowOff>0</xdr:rowOff>
        </xdr:to>
        <xdr:pic>
          <xdr:nvPicPr>
            <xdr:cNvPr id="9606" name="Picture 104">
              <a:extLst>
                <a:ext uri="{FF2B5EF4-FFF2-40B4-BE49-F238E27FC236}">
                  <a16:creationId xmlns:a16="http://schemas.microsoft.com/office/drawing/2014/main" id="{00000000-0008-0000-0000-000086250000}"/>
                </a:ext>
              </a:extLst>
            </xdr:cNvPr>
            <xdr:cNvPicPr preferRelativeResize="0">
              <a:picLocks noChangeArrowheads="1"/>
              <a:extLst>
                <a:ext uri="{84589F7E-364E-4C9E-8A38-B11213B215E9}">
                  <a14:cameraTool cellRange="A_32" spid="_x0000_s73006"/>
                </a:ext>
              </a:extLst>
            </xdr:cNvPicPr>
          </xdr:nvPicPr>
          <xdr:blipFill>
            <a:blip xmlns:r="http://schemas.openxmlformats.org/officeDocument/2006/relationships" r:embed="rId32"/>
            <a:srcRect/>
            <a:stretch>
              <a:fillRect/>
            </a:stretch>
          </xdr:blipFill>
          <xdr:spPr bwMode="auto">
            <a:xfrm>
              <a:off x="6648450" y="25288875"/>
              <a:ext cx="266700" cy="19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absolute">
    <xdr:from>
      <xdr:col>9</xdr:col>
      <xdr:colOff>142874</xdr:colOff>
      <xdr:row>1</xdr:row>
      <xdr:rowOff>60325</xdr:rowOff>
    </xdr:from>
    <xdr:to>
      <xdr:col>15</xdr:col>
      <xdr:colOff>228599</xdr:colOff>
      <xdr:row>7</xdr:row>
      <xdr:rowOff>146051</xdr:rowOff>
    </xdr:to>
    <xdr:grpSp>
      <xdr:nvGrpSpPr>
        <xdr:cNvPr id="3" name="Rusia201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7162799" y="298450"/>
          <a:ext cx="2790825" cy="1343026"/>
          <a:chOff x="6934200" y="9524"/>
          <a:chExt cx="3000375" cy="1600201"/>
        </a:xfrm>
      </xdr:grpSpPr>
      <xdr:pic>
        <xdr:nvPicPr>
          <xdr:cNvPr id="36" name="Imagen 35" descr="C:\Users\Gerson Pineda\Desktop\Zabivaka.png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3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8913"/>
          <a:stretch/>
        </xdr:blipFill>
        <xdr:spPr bwMode="auto">
          <a:xfrm>
            <a:off x="8801100" y="9524"/>
            <a:ext cx="1133475" cy="159067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37" name="Imagen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934200" y="19050"/>
            <a:ext cx="1866900" cy="1590675"/>
          </a:xfrm>
          <a:prstGeom prst="rect">
            <a:avLst/>
          </a:prstGeom>
        </xdr:spPr>
      </xdr:pic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6</xdr:row>
      <xdr:rowOff>9524</xdr:rowOff>
    </xdr:from>
    <xdr:to>
      <xdr:col>4</xdr:col>
      <xdr:colOff>409576</xdr:colOff>
      <xdr:row>15</xdr:row>
      <xdr:rowOff>9525</xdr:rowOff>
    </xdr:to>
    <xdr:sp macro="" textlink="">
      <xdr:nvSpPr>
        <xdr:cNvPr id="11" name="10 Cerrar llave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3629025" y="1381124"/>
          <a:ext cx="400051" cy="1809751"/>
        </a:xfrm>
        <a:prstGeom prst="rightBrace">
          <a:avLst>
            <a:gd name="adj1" fmla="val 8333"/>
            <a:gd name="adj2" fmla="val 45263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400051</xdr:colOff>
      <xdr:row>31</xdr:row>
      <xdr:rowOff>1</xdr:rowOff>
    </xdr:to>
    <xdr:sp macro="" textlink="">
      <xdr:nvSpPr>
        <xdr:cNvPr id="18" name="17 Cerrar llave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3619500" y="4552950"/>
          <a:ext cx="400051" cy="1809751"/>
        </a:xfrm>
        <a:prstGeom prst="rightBrace">
          <a:avLst>
            <a:gd name="adj1" fmla="val 8333"/>
            <a:gd name="adj2" fmla="val 45263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8</xdr:col>
      <xdr:colOff>22803</xdr:colOff>
      <xdr:row>22</xdr:row>
      <xdr:rowOff>1931</xdr:rowOff>
    </xdr:from>
    <xdr:to>
      <xdr:col>8</xdr:col>
      <xdr:colOff>357464</xdr:colOff>
      <xdr:row>25</xdr:row>
      <xdr:rowOff>169264</xdr:rowOff>
    </xdr:to>
    <xdr:sp macro="" textlink="">
      <xdr:nvSpPr>
        <xdr:cNvPr id="29" name="28 Cerrar llave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9297772" y="4573931"/>
          <a:ext cx="334661" cy="750739"/>
        </a:xfrm>
        <a:prstGeom prst="rightBrace">
          <a:avLst>
            <a:gd name="adj1" fmla="val 8333"/>
            <a:gd name="adj2" fmla="val 48827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2</xdr:col>
      <xdr:colOff>13608</xdr:colOff>
      <xdr:row>3</xdr:row>
      <xdr:rowOff>27215</xdr:rowOff>
    </xdr:from>
    <xdr:to>
      <xdr:col>2</xdr:col>
      <xdr:colOff>386444</xdr:colOff>
      <xdr:row>9</xdr:row>
      <xdr:rowOff>27215</xdr:rowOff>
    </xdr:to>
    <xdr:sp macro="" textlink="">
      <xdr:nvSpPr>
        <xdr:cNvPr id="19" name="18 Cerrar llave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3170465" y="625929"/>
          <a:ext cx="372836" cy="1183822"/>
        </a:xfrm>
        <a:prstGeom prst="rightBrace">
          <a:avLst>
            <a:gd name="adj1" fmla="val 8333"/>
            <a:gd name="adj2" fmla="val 45263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2</xdr:col>
      <xdr:colOff>0</xdr:colOff>
      <xdr:row>19</xdr:row>
      <xdr:rowOff>0</xdr:rowOff>
    </xdr:from>
    <xdr:to>
      <xdr:col>2</xdr:col>
      <xdr:colOff>372836</xdr:colOff>
      <xdr:row>24</xdr:row>
      <xdr:rowOff>190501</xdr:rowOff>
    </xdr:to>
    <xdr:sp macro="" textlink="">
      <xdr:nvSpPr>
        <xdr:cNvPr id="21" name="20 Cerrar llave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156857" y="2190750"/>
          <a:ext cx="372836" cy="1183822"/>
        </a:xfrm>
        <a:prstGeom prst="rightBrace">
          <a:avLst>
            <a:gd name="adj1" fmla="val 8333"/>
            <a:gd name="adj2" fmla="val 45263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372836</xdr:colOff>
      <xdr:row>16</xdr:row>
      <xdr:rowOff>190501</xdr:rowOff>
    </xdr:to>
    <xdr:sp macro="" textlink="">
      <xdr:nvSpPr>
        <xdr:cNvPr id="22" name="21 Cerrar llave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3156857" y="3810000"/>
          <a:ext cx="372836" cy="1183822"/>
        </a:xfrm>
        <a:prstGeom prst="rightBrace">
          <a:avLst>
            <a:gd name="adj1" fmla="val 8333"/>
            <a:gd name="adj2" fmla="val 45263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2</xdr:col>
      <xdr:colOff>0</xdr:colOff>
      <xdr:row>27</xdr:row>
      <xdr:rowOff>0</xdr:rowOff>
    </xdr:from>
    <xdr:to>
      <xdr:col>2</xdr:col>
      <xdr:colOff>372836</xdr:colOff>
      <xdr:row>33</xdr:row>
      <xdr:rowOff>1</xdr:rowOff>
    </xdr:to>
    <xdr:sp macro="" textlink="">
      <xdr:nvSpPr>
        <xdr:cNvPr id="23" name="22 Cerrar llave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3156857" y="5415643"/>
          <a:ext cx="372836" cy="1183822"/>
        </a:xfrm>
        <a:prstGeom prst="rightBrace">
          <a:avLst>
            <a:gd name="adj1" fmla="val 8333"/>
            <a:gd name="adj2" fmla="val 45263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oneCellAnchor>
    <xdr:from>
      <xdr:col>4</xdr:col>
      <xdr:colOff>254455</xdr:colOff>
      <xdr:row>0</xdr:row>
      <xdr:rowOff>33393</xdr:rowOff>
    </xdr:from>
    <xdr:ext cx="5855152" cy="483722"/>
    <xdr:sp macro="" textlink="">
      <xdr:nvSpPr>
        <xdr:cNvPr id="24" name="23 Rectángulo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5457486" y="33393"/>
          <a:ext cx="5855152" cy="483722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es-ES" sz="2500" b="1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clasificacion</a:t>
          </a:r>
          <a:endParaRPr lang="es-ES" sz="25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oneCellAnchor>
  <xdr:twoCellAnchor>
    <xdr:from>
      <xdr:col>8</xdr:col>
      <xdr:colOff>0</xdr:colOff>
      <xdr:row>14</xdr:row>
      <xdr:rowOff>0</xdr:rowOff>
    </xdr:from>
    <xdr:to>
      <xdr:col>8</xdr:col>
      <xdr:colOff>334661</xdr:colOff>
      <xdr:row>17</xdr:row>
      <xdr:rowOff>179239</xdr:rowOff>
    </xdr:to>
    <xdr:sp macro="" textlink="">
      <xdr:nvSpPr>
        <xdr:cNvPr id="39" name="38 Cerrar llave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9274969" y="3048000"/>
          <a:ext cx="334661" cy="750739"/>
        </a:xfrm>
        <a:prstGeom prst="rightBrace">
          <a:avLst>
            <a:gd name="adj1" fmla="val 8333"/>
            <a:gd name="adj2" fmla="val 48827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6</xdr:col>
      <xdr:colOff>35719</xdr:colOff>
      <xdr:row>8</xdr:row>
      <xdr:rowOff>23813</xdr:rowOff>
    </xdr:from>
    <xdr:to>
      <xdr:col>6</xdr:col>
      <xdr:colOff>214313</xdr:colOff>
      <xdr:row>27</xdr:row>
      <xdr:rowOff>154781</xdr:rowOff>
    </xdr:to>
    <xdr:sp macro="" textlink="">
      <xdr:nvSpPr>
        <xdr:cNvPr id="40" name="39 Cerrar corchete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7274719" y="1547813"/>
          <a:ext cx="178594" cy="3750468"/>
        </a:xfrm>
        <a:prstGeom prst="rightBracket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s-HN" sz="1100"/>
        </a:p>
      </xdr:txBody>
    </xdr:sp>
    <xdr:clientData/>
  </xdr:twoCellAnchor>
  <xdr:twoCellAnchor>
    <xdr:from>
      <xdr:col>6</xdr:col>
      <xdr:colOff>214313</xdr:colOff>
      <xdr:row>13</xdr:row>
      <xdr:rowOff>71441</xdr:rowOff>
    </xdr:from>
    <xdr:to>
      <xdr:col>7</xdr:col>
      <xdr:colOff>11906</xdr:colOff>
      <xdr:row>13</xdr:row>
      <xdr:rowOff>83344</xdr:rowOff>
    </xdr:to>
    <xdr:cxnSp macro="">
      <xdr:nvCxnSpPr>
        <xdr:cNvPr id="42" name="41 Conector recto de flecha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>
          <a:off x="7453313" y="2547941"/>
          <a:ext cx="250031" cy="11903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202406</xdr:colOff>
      <xdr:row>21</xdr:row>
      <xdr:rowOff>83344</xdr:rowOff>
    </xdr:from>
    <xdr:to>
      <xdr:col>7</xdr:col>
      <xdr:colOff>-1</xdr:colOff>
      <xdr:row>21</xdr:row>
      <xdr:rowOff>95247</xdr:rowOff>
    </xdr:to>
    <xdr:cxnSp macro="">
      <xdr:nvCxnSpPr>
        <xdr:cNvPr id="51" name="50 Conector recto de flecha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CxnSpPr/>
      </xdr:nvCxnSpPr>
      <xdr:spPr>
        <a:xfrm>
          <a:off x="7441406" y="4083844"/>
          <a:ext cx="250031" cy="11903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144162</xdr:colOff>
      <xdr:row>3</xdr:row>
      <xdr:rowOff>50800</xdr:rowOff>
    </xdr:from>
    <xdr:to>
      <xdr:col>10</xdr:col>
      <xdr:colOff>266700</xdr:colOff>
      <xdr:row>13</xdr:row>
      <xdr:rowOff>139700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53262" y="622300"/>
          <a:ext cx="2167238" cy="1993900"/>
        </a:xfrm>
        <a:prstGeom prst="rect">
          <a:avLst/>
        </a:prstGeom>
      </xdr:spPr>
    </xdr:pic>
    <xdr:clientData/>
  </xdr:twoCellAnchor>
  <xdr:twoCellAnchor editAs="oneCell">
    <xdr:from>
      <xdr:col>4</xdr:col>
      <xdr:colOff>444500</xdr:colOff>
      <xdr:row>12</xdr:row>
      <xdr:rowOff>129499</xdr:rowOff>
    </xdr:from>
    <xdr:to>
      <xdr:col>6</xdr:col>
      <xdr:colOff>0</xdr:colOff>
      <xdr:row>22</xdr:row>
      <xdr:rowOff>57800</xdr:rowOff>
    </xdr:to>
    <xdr:pic>
      <xdr:nvPicPr>
        <xdr:cNvPr id="15" name="Imagen 14" descr="C:\Users\Gerson Pineda\Desktop\zabivaka2.jpg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4200" y="2415499"/>
          <a:ext cx="1600200" cy="1833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0</xdr:colOff>
          <xdr:row>1</xdr:row>
          <xdr:rowOff>64994</xdr:rowOff>
        </xdr:to>
        <xdr:pic>
          <xdr:nvPicPr>
            <xdr:cNvPr id="34" name="Rusia">
              <a:extLst>
                <a:ext uri="{FF2B5EF4-FFF2-40B4-BE49-F238E27FC236}">
                  <a16:creationId xmlns:a16="http://schemas.microsoft.com/office/drawing/2014/main" id="{00000000-0008-0000-0300-000022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A_1" spid="_x0000_s70945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0" y="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1</xdr:col>
          <xdr:colOff>0</xdr:colOff>
          <xdr:row>2</xdr:row>
          <xdr:rowOff>64994</xdr:rowOff>
        </xdr:to>
        <xdr:pic>
          <xdr:nvPicPr>
            <xdr:cNvPr id="35" name="Imagen 34">
              <a:extLst>
                <a:ext uri="{FF2B5EF4-FFF2-40B4-BE49-F238E27FC236}">
                  <a16:creationId xmlns:a16="http://schemas.microsoft.com/office/drawing/2014/main" id="{00000000-0008-0000-0300-000023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A_2" spid="_x0000_s70946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0" y="27622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1</xdr:col>
          <xdr:colOff>0</xdr:colOff>
          <xdr:row>3</xdr:row>
          <xdr:rowOff>81243</xdr:rowOff>
        </xdr:to>
        <xdr:pic>
          <xdr:nvPicPr>
            <xdr:cNvPr id="36" name="Imagen 35">
              <a:extLst>
                <a:ext uri="{FF2B5EF4-FFF2-40B4-BE49-F238E27FC236}">
                  <a16:creationId xmlns:a16="http://schemas.microsoft.com/office/drawing/2014/main" id="{00000000-0008-0000-0300-000024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A_3" spid="_x0000_s70947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0" y="552450"/>
              <a:ext cx="552450" cy="357468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1</xdr:col>
          <xdr:colOff>0</xdr:colOff>
          <xdr:row>4</xdr:row>
          <xdr:rowOff>64994</xdr:rowOff>
        </xdr:to>
        <xdr:pic>
          <xdr:nvPicPr>
            <xdr:cNvPr id="37" name="Imagen 36">
              <a:extLst>
                <a:ext uri="{FF2B5EF4-FFF2-40B4-BE49-F238E27FC236}">
                  <a16:creationId xmlns:a16="http://schemas.microsoft.com/office/drawing/2014/main" id="{00000000-0008-0000-0300-000025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A_4" spid="_x0000_s70948"/>
                </a:ext>
              </a:extLst>
            </xdr:cNvPicPr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0" y="8286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0</xdr:rowOff>
        </xdr:from>
        <xdr:to>
          <xdr:col>1</xdr:col>
          <xdr:colOff>0</xdr:colOff>
          <xdr:row>5</xdr:row>
          <xdr:rowOff>64994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00000000-0008-0000-0300-000027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B_1" spid="_x0000_s70949"/>
                </a:ext>
              </a:extLst>
            </xdr:cNvPicPr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0" y="110490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0</xdr:rowOff>
        </xdr:from>
        <xdr:to>
          <xdr:col>1</xdr:col>
          <xdr:colOff>0</xdr:colOff>
          <xdr:row>6</xdr:row>
          <xdr:rowOff>48745</xdr:rowOff>
        </xdr:to>
        <xdr:pic>
          <xdr:nvPicPr>
            <xdr:cNvPr id="40" name="Imagen 39">
              <a:extLst>
                <a:ext uri="{FF2B5EF4-FFF2-40B4-BE49-F238E27FC236}">
                  <a16:creationId xmlns:a16="http://schemas.microsoft.com/office/drawing/2014/main" id="{00000000-0008-0000-0300-000028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B_2" spid="_x0000_s70950"/>
                </a:ext>
              </a:extLst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0" y="1381125"/>
              <a:ext cx="552450" cy="32497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0</xdr:rowOff>
        </xdr:from>
        <xdr:to>
          <xdr:col>1</xdr:col>
          <xdr:colOff>0</xdr:colOff>
          <xdr:row>7</xdr:row>
          <xdr:rowOff>64994</xdr:rowOff>
        </xdr:to>
        <xdr:pic>
          <xdr:nvPicPr>
            <xdr:cNvPr id="41" name="Imagen 40">
              <a:extLst>
                <a:ext uri="{FF2B5EF4-FFF2-40B4-BE49-F238E27FC236}">
                  <a16:creationId xmlns:a16="http://schemas.microsoft.com/office/drawing/2014/main" id="{00000000-0008-0000-0300-000029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B_3" spid="_x0000_s70951"/>
                </a:ext>
              </a:extLst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0" y="165735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1</xdr:col>
          <xdr:colOff>0</xdr:colOff>
          <xdr:row>8</xdr:row>
          <xdr:rowOff>64994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00000000-0008-0000-0300-00002A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B_4" spid="_x0000_s70952"/>
                </a:ext>
              </a:extLst>
            </xdr:cNvPicPr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0" y="19335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0</xdr:colOff>
          <xdr:row>9</xdr:row>
          <xdr:rowOff>64994</xdr:rowOff>
        </xdr:to>
        <xdr:pic>
          <xdr:nvPicPr>
            <xdr:cNvPr id="43" name="Imagen 42">
              <a:extLst>
                <a:ext uri="{FF2B5EF4-FFF2-40B4-BE49-F238E27FC236}">
                  <a16:creationId xmlns:a16="http://schemas.microsoft.com/office/drawing/2014/main" id="{00000000-0008-0000-0300-00002B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C_1" spid="_x0000_s70953"/>
                </a:ext>
              </a:extLst>
            </xdr:cNvPicPr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0" y="220980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0</xdr:colOff>
          <xdr:row>10</xdr:row>
          <xdr:rowOff>64994</xdr:rowOff>
        </xdr:to>
        <xdr:pic>
          <xdr:nvPicPr>
            <xdr:cNvPr id="44" name="Imagen 43">
              <a:extLst>
                <a:ext uri="{FF2B5EF4-FFF2-40B4-BE49-F238E27FC236}">
                  <a16:creationId xmlns:a16="http://schemas.microsoft.com/office/drawing/2014/main" id="{00000000-0008-0000-0300-00002C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C_2" spid="_x0000_s70954"/>
                </a:ext>
              </a:extLst>
            </xdr:cNvPicPr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0" y="248602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11</xdr:row>
          <xdr:rowOff>64994</xdr:rowOff>
        </xdr:to>
        <xdr:pic>
          <xdr:nvPicPr>
            <xdr:cNvPr id="45" name="Imagen 44">
              <a:extLst>
                <a:ext uri="{FF2B5EF4-FFF2-40B4-BE49-F238E27FC236}">
                  <a16:creationId xmlns:a16="http://schemas.microsoft.com/office/drawing/2014/main" id="{00000000-0008-0000-0300-00002D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C_3" spid="_x0000_s70955"/>
                </a:ext>
              </a:extLst>
            </xdr:cNvPicPr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0" y="276225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1</xdr:col>
          <xdr:colOff>0</xdr:colOff>
          <xdr:row>12</xdr:row>
          <xdr:rowOff>64994</xdr:rowOff>
        </xdr:to>
        <xdr:pic>
          <xdr:nvPicPr>
            <xdr:cNvPr id="46" name="Imagen 45">
              <a:extLst>
                <a:ext uri="{FF2B5EF4-FFF2-40B4-BE49-F238E27FC236}">
                  <a16:creationId xmlns:a16="http://schemas.microsoft.com/office/drawing/2014/main" id="{00000000-0008-0000-0300-00002E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C_4" spid="_x0000_s70956"/>
                </a:ext>
              </a:extLst>
            </xdr:cNvPicPr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0" y="30384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1</xdr:col>
          <xdr:colOff>0</xdr:colOff>
          <xdr:row>13</xdr:row>
          <xdr:rowOff>64994</xdr:rowOff>
        </xdr:to>
        <xdr:pic>
          <xdr:nvPicPr>
            <xdr:cNvPr id="47" name="Imagen 46">
              <a:extLst>
                <a:ext uri="{FF2B5EF4-FFF2-40B4-BE49-F238E27FC236}">
                  <a16:creationId xmlns:a16="http://schemas.microsoft.com/office/drawing/2014/main" id="{00000000-0008-0000-0300-00002F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D_1" spid="_x0000_s70957"/>
                </a:ext>
              </a:extLst>
            </xdr:cNvPicPr>
          </xdr:nvPicPr>
          <xdr:blipFill>
            <a:blip xmlns:r="http://schemas.openxmlformats.org/officeDocument/2006/relationships" r:embed="rId13"/>
            <a:stretch>
              <a:fillRect/>
            </a:stretch>
          </xdr:blipFill>
          <xdr:spPr>
            <a:xfrm>
              <a:off x="0" y="331470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0</xdr:rowOff>
        </xdr:from>
        <xdr:to>
          <xdr:col>1</xdr:col>
          <xdr:colOff>0</xdr:colOff>
          <xdr:row>14</xdr:row>
          <xdr:rowOff>64994</xdr:rowOff>
        </xdr:to>
        <xdr:pic>
          <xdr:nvPicPr>
            <xdr:cNvPr id="48" name="Imagen 47">
              <a:extLst>
                <a:ext uri="{FF2B5EF4-FFF2-40B4-BE49-F238E27FC236}">
                  <a16:creationId xmlns:a16="http://schemas.microsoft.com/office/drawing/2014/main" id="{00000000-0008-0000-0300-000030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D_2" spid="_x0000_s70958"/>
                </a:ext>
              </a:extLst>
            </xdr:cNvPicPr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0" y="359092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0</xdr:rowOff>
        </xdr:from>
        <xdr:to>
          <xdr:col>1</xdr:col>
          <xdr:colOff>0</xdr:colOff>
          <xdr:row>15</xdr:row>
          <xdr:rowOff>64994</xdr:rowOff>
        </xdr:to>
        <xdr:pic>
          <xdr:nvPicPr>
            <xdr:cNvPr id="49" name="Imagen 48">
              <a:extLst>
                <a:ext uri="{FF2B5EF4-FFF2-40B4-BE49-F238E27FC236}">
                  <a16:creationId xmlns:a16="http://schemas.microsoft.com/office/drawing/2014/main" id="{00000000-0008-0000-0300-000031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D_3" spid="_x0000_s70959"/>
                </a:ext>
              </a:extLst>
            </xdr:cNvPicPr>
          </xdr:nvPicPr>
          <xdr:blipFill>
            <a:blip xmlns:r="http://schemas.openxmlformats.org/officeDocument/2006/relationships" r:embed="rId15"/>
            <a:stretch>
              <a:fillRect/>
            </a:stretch>
          </xdr:blipFill>
          <xdr:spPr>
            <a:xfrm>
              <a:off x="0" y="386715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0</xdr:rowOff>
        </xdr:from>
        <xdr:to>
          <xdr:col>1</xdr:col>
          <xdr:colOff>0</xdr:colOff>
          <xdr:row>16</xdr:row>
          <xdr:rowOff>64994</xdr:rowOff>
        </xdr:to>
        <xdr:pic>
          <xdr:nvPicPr>
            <xdr:cNvPr id="50" name="Imagen 49">
              <a:extLst>
                <a:ext uri="{FF2B5EF4-FFF2-40B4-BE49-F238E27FC236}">
                  <a16:creationId xmlns:a16="http://schemas.microsoft.com/office/drawing/2014/main" id="{00000000-0008-0000-0300-000032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D_4" spid="_x0000_s70960"/>
                </a:ext>
              </a:extLst>
            </xdr:cNvPicPr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0" y="41433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1</xdr:col>
          <xdr:colOff>0</xdr:colOff>
          <xdr:row>17</xdr:row>
          <xdr:rowOff>64994</xdr:rowOff>
        </xdr:to>
        <xdr:pic>
          <xdr:nvPicPr>
            <xdr:cNvPr id="51" name="Imagen 50">
              <a:extLst>
                <a:ext uri="{FF2B5EF4-FFF2-40B4-BE49-F238E27FC236}">
                  <a16:creationId xmlns:a16="http://schemas.microsoft.com/office/drawing/2014/main" id="{00000000-0008-0000-0300-000033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E_1" spid="_x0000_s70961"/>
                </a:ext>
              </a:extLst>
            </xdr:cNvPicPr>
          </xdr:nvPicPr>
          <xdr:blipFill>
            <a:blip xmlns:r="http://schemas.openxmlformats.org/officeDocument/2006/relationships" r:embed="rId17"/>
            <a:stretch>
              <a:fillRect/>
            </a:stretch>
          </xdr:blipFill>
          <xdr:spPr>
            <a:xfrm>
              <a:off x="0" y="441960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1</xdr:col>
          <xdr:colOff>0</xdr:colOff>
          <xdr:row>18</xdr:row>
          <xdr:rowOff>64994</xdr:rowOff>
        </xdr:to>
        <xdr:pic>
          <xdr:nvPicPr>
            <xdr:cNvPr id="52" name="Imagen 51">
              <a:extLst>
                <a:ext uri="{FF2B5EF4-FFF2-40B4-BE49-F238E27FC236}">
                  <a16:creationId xmlns:a16="http://schemas.microsoft.com/office/drawing/2014/main" id="{00000000-0008-0000-0300-000034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E_2" spid="_x0000_s70962"/>
                </a:ext>
              </a:extLst>
            </xdr:cNvPicPr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0" y="469582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0</xdr:rowOff>
        </xdr:from>
        <xdr:to>
          <xdr:col>1</xdr:col>
          <xdr:colOff>0</xdr:colOff>
          <xdr:row>19</xdr:row>
          <xdr:rowOff>64994</xdr:rowOff>
        </xdr:to>
        <xdr:pic>
          <xdr:nvPicPr>
            <xdr:cNvPr id="53" name="Imagen 52">
              <a:extLst>
                <a:ext uri="{FF2B5EF4-FFF2-40B4-BE49-F238E27FC236}">
                  <a16:creationId xmlns:a16="http://schemas.microsoft.com/office/drawing/2014/main" id="{00000000-0008-0000-0300-000035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E_3" spid="_x0000_s70963"/>
                </a:ext>
              </a:extLst>
            </xdr:cNvPicPr>
          </xdr:nvPicPr>
          <xdr:blipFill>
            <a:blip xmlns:r="http://schemas.openxmlformats.org/officeDocument/2006/relationships" r:embed="rId19"/>
            <a:stretch>
              <a:fillRect/>
            </a:stretch>
          </xdr:blipFill>
          <xdr:spPr>
            <a:xfrm>
              <a:off x="0" y="497205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1</xdr:col>
          <xdr:colOff>0</xdr:colOff>
          <xdr:row>20</xdr:row>
          <xdr:rowOff>64994</xdr:rowOff>
        </xdr:to>
        <xdr:pic>
          <xdr:nvPicPr>
            <xdr:cNvPr id="54" name="Imagen 53">
              <a:extLst>
                <a:ext uri="{FF2B5EF4-FFF2-40B4-BE49-F238E27FC236}">
                  <a16:creationId xmlns:a16="http://schemas.microsoft.com/office/drawing/2014/main" id="{00000000-0008-0000-0300-000036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E_4" spid="_x0000_s70964"/>
                </a:ext>
              </a:extLst>
            </xdr:cNvPicPr>
          </xdr:nvPicPr>
          <xdr:blipFill>
            <a:blip xmlns:r="http://schemas.openxmlformats.org/officeDocument/2006/relationships" r:embed="rId20"/>
            <a:stretch>
              <a:fillRect/>
            </a:stretch>
          </xdr:blipFill>
          <xdr:spPr>
            <a:xfrm>
              <a:off x="0" y="52482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1</xdr:col>
          <xdr:colOff>0</xdr:colOff>
          <xdr:row>21</xdr:row>
          <xdr:rowOff>64994</xdr:rowOff>
        </xdr:to>
        <xdr:pic>
          <xdr:nvPicPr>
            <xdr:cNvPr id="55" name="Imagen 54">
              <a:extLst>
                <a:ext uri="{FF2B5EF4-FFF2-40B4-BE49-F238E27FC236}">
                  <a16:creationId xmlns:a16="http://schemas.microsoft.com/office/drawing/2014/main" id="{00000000-0008-0000-0300-000037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F_1" spid="_x0000_s70965"/>
                </a:ext>
              </a:extLst>
            </xdr:cNvPicPr>
          </xdr:nvPicPr>
          <xdr:blipFill>
            <a:blip xmlns:r="http://schemas.openxmlformats.org/officeDocument/2006/relationships" r:embed="rId21"/>
            <a:stretch>
              <a:fillRect/>
            </a:stretch>
          </xdr:blipFill>
          <xdr:spPr>
            <a:xfrm>
              <a:off x="0" y="552450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1</xdr:col>
          <xdr:colOff>0</xdr:colOff>
          <xdr:row>22</xdr:row>
          <xdr:rowOff>64994</xdr:rowOff>
        </xdr:to>
        <xdr:pic>
          <xdr:nvPicPr>
            <xdr:cNvPr id="56" name="Imagen 55">
              <a:extLst>
                <a:ext uri="{FF2B5EF4-FFF2-40B4-BE49-F238E27FC236}">
                  <a16:creationId xmlns:a16="http://schemas.microsoft.com/office/drawing/2014/main" id="{00000000-0008-0000-0300-000038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F_2" spid="_x0000_s70966"/>
                </a:ext>
              </a:extLst>
            </xdr:cNvPicPr>
          </xdr:nvPicPr>
          <xdr:blipFill>
            <a:blip xmlns:r="http://schemas.openxmlformats.org/officeDocument/2006/relationships" r:embed="rId22"/>
            <a:stretch>
              <a:fillRect/>
            </a:stretch>
          </xdr:blipFill>
          <xdr:spPr>
            <a:xfrm>
              <a:off x="0" y="580072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1</xdr:col>
          <xdr:colOff>0</xdr:colOff>
          <xdr:row>23</xdr:row>
          <xdr:rowOff>64994</xdr:rowOff>
        </xdr:to>
        <xdr:pic>
          <xdr:nvPicPr>
            <xdr:cNvPr id="57" name="Imagen 56">
              <a:extLst>
                <a:ext uri="{FF2B5EF4-FFF2-40B4-BE49-F238E27FC236}">
                  <a16:creationId xmlns:a16="http://schemas.microsoft.com/office/drawing/2014/main" id="{00000000-0008-0000-0300-000039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F_3" spid="_x0000_s70967"/>
                </a:ext>
              </a:extLst>
            </xdr:cNvPicPr>
          </xdr:nvPicPr>
          <xdr:blipFill>
            <a:blip xmlns:r="http://schemas.openxmlformats.org/officeDocument/2006/relationships" r:embed="rId23"/>
            <a:stretch>
              <a:fillRect/>
            </a:stretch>
          </xdr:blipFill>
          <xdr:spPr>
            <a:xfrm>
              <a:off x="0" y="607695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1</xdr:col>
          <xdr:colOff>0</xdr:colOff>
          <xdr:row>24</xdr:row>
          <xdr:rowOff>64994</xdr:rowOff>
        </xdr:to>
        <xdr:pic>
          <xdr:nvPicPr>
            <xdr:cNvPr id="58" name="Imagen 57">
              <a:extLst>
                <a:ext uri="{FF2B5EF4-FFF2-40B4-BE49-F238E27FC236}">
                  <a16:creationId xmlns:a16="http://schemas.microsoft.com/office/drawing/2014/main" id="{00000000-0008-0000-0300-00003A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F_4" spid="_x0000_s70968"/>
                </a:ext>
              </a:extLst>
            </xdr:cNvPicPr>
          </xdr:nvPicPr>
          <xdr:blipFill>
            <a:blip xmlns:r="http://schemas.openxmlformats.org/officeDocument/2006/relationships" r:embed="rId24"/>
            <a:stretch>
              <a:fillRect/>
            </a:stretch>
          </xdr:blipFill>
          <xdr:spPr>
            <a:xfrm>
              <a:off x="0" y="63531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0</xdr:rowOff>
        </xdr:from>
        <xdr:to>
          <xdr:col>1</xdr:col>
          <xdr:colOff>0</xdr:colOff>
          <xdr:row>25</xdr:row>
          <xdr:rowOff>64994</xdr:rowOff>
        </xdr:to>
        <xdr:pic>
          <xdr:nvPicPr>
            <xdr:cNvPr id="59" name="Imagen 58">
              <a:extLst>
                <a:ext uri="{FF2B5EF4-FFF2-40B4-BE49-F238E27FC236}">
                  <a16:creationId xmlns:a16="http://schemas.microsoft.com/office/drawing/2014/main" id="{00000000-0008-0000-0300-00003B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G_1" spid="_x0000_s70969"/>
                </a:ext>
              </a:extLst>
            </xdr:cNvPicPr>
          </xdr:nvPicPr>
          <xdr:blipFill>
            <a:blip xmlns:r="http://schemas.openxmlformats.org/officeDocument/2006/relationships" r:embed="rId25"/>
            <a:stretch>
              <a:fillRect/>
            </a:stretch>
          </xdr:blipFill>
          <xdr:spPr>
            <a:xfrm>
              <a:off x="0" y="662940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1</xdr:col>
          <xdr:colOff>0</xdr:colOff>
          <xdr:row>26</xdr:row>
          <xdr:rowOff>64994</xdr:rowOff>
        </xdr:to>
        <xdr:pic>
          <xdr:nvPicPr>
            <xdr:cNvPr id="60" name="Imagen 59">
              <a:extLst>
                <a:ext uri="{FF2B5EF4-FFF2-40B4-BE49-F238E27FC236}">
                  <a16:creationId xmlns:a16="http://schemas.microsoft.com/office/drawing/2014/main" id="{00000000-0008-0000-0300-00003C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G_2" spid="_x0000_s70970"/>
                </a:ext>
              </a:extLst>
            </xdr:cNvPicPr>
          </xdr:nvPicPr>
          <xdr:blipFill>
            <a:blip xmlns:r="http://schemas.openxmlformats.org/officeDocument/2006/relationships" r:embed="rId26"/>
            <a:stretch>
              <a:fillRect/>
            </a:stretch>
          </xdr:blipFill>
          <xdr:spPr>
            <a:xfrm>
              <a:off x="0" y="690562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26</xdr:row>
          <xdr:rowOff>0</xdr:rowOff>
        </xdr:from>
        <xdr:to>
          <xdr:col>1</xdr:col>
          <xdr:colOff>0</xdr:colOff>
          <xdr:row>27</xdr:row>
          <xdr:rowOff>48745</xdr:rowOff>
        </xdr:to>
        <xdr:pic>
          <xdr:nvPicPr>
            <xdr:cNvPr id="61" name="Imagen 60">
              <a:extLst>
                <a:ext uri="{FF2B5EF4-FFF2-40B4-BE49-F238E27FC236}">
                  <a16:creationId xmlns:a16="http://schemas.microsoft.com/office/drawing/2014/main" id="{00000000-0008-0000-0300-00003D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G_3" spid="_x0000_s70971"/>
                </a:ext>
              </a:extLst>
            </xdr:cNvPicPr>
          </xdr:nvPicPr>
          <xdr:blipFill>
            <a:blip xmlns:r="http://schemas.openxmlformats.org/officeDocument/2006/relationships" r:embed="rId27"/>
            <a:stretch>
              <a:fillRect/>
            </a:stretch>
          </xdr:blipFill>
          <xdr:spPr>
            <a:xfrm>
              <a:off x="0" y="7181850"/>
              <a:ext cx="552450" cy="324970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1</xdr:col>
          <xdr:colOff>0</xdr:colOff>
          <xdr:row>28</xdr:row>
          <xdr:rowOff>64994</xdr:rowOff>
        </xdr:to>
        <xdr:pic>
          <xdr:nvPicPr>
            <xdr:cNvPr id="62" name="Imagen 61">
              <a:extLst>
                <a:ext uri="{FF2B5EF4-FFF2-40B4-BE49-F238E27FC236}">
                  <a16:creationId xmlns:a16="http://schemas.microsoft.com/office/drawing/2014/main" id="{00000000-0008-0000-0300-00003E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G_4" spid="_x0000_s70972"/>
                </a:ext>
              </a:extLst>
            </xdr:cNvPicPr>
          </xdr:nvPicPr>
          <xdr:blipFill>
            <a:blip xmlns:r="http://schemas.openxmlformats.org/officeDocument/2006/relationships" r:embed="rId28"/>
            <a:stretch>
              <a:fillRect/>
            </a:stretch>
          </xdr:blipFill>
          <xdr:spPr>
            <a:xfrm>
              <a:off x="0" y="74580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0</xdr:rowOff>
        </xdr:from>
        <xdr:to>
          <xdr:col>1</xdr:col>
          <xdr:colOff>0</xdr:colOff>
          <xdr:row>29</xdr:row>
          <xdr:rowOff>64994</xdr:rowOff>
        </xdr:to>
        <xdr:pic>
          <xdr:nvPicPr>
            <xdr:cNvPr id="63" name="Imagen 62">
              <a:extLst>
                <a:ext uri="{FF2B5EF4-FFF2-40B4-BE49-F238E27FC236}">
                  <a16:creationId xmlns:a16="http://schemas.microsoft.com/office/drawing/2014/main" id="{00000000-0008-0000-0300-00003F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H_1" spid="_x0000_s70973"/>
                </a:ext>
              </a:extLst>
            </xdr:cNvPicPr>
          </xdr:nvPicPr>
          <xdr:blipFill>
            <a:blip xmlns:r="http://schemas.openxmlformats.org/officeDocument/2006/relationships" r:embed="rId29"/>
            <a:stretch>
              <a:fillRect/>
            </a:stretch>
          </xdr:blipFill>
          <xdr:spPr>
            <a:xfrm>
              <a:off x="0" y="773430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0</xdr:rowOff>
        </xdr:from>
        <xdr:to>
          <xdr:col>1</xdr:col>
          <xdr:colOff>0</xdr:colOff>
          <xdr:row>30</xdr:row>
          <xdr:rowOff>64994</xdr:rowOff>
        </xdr:to>
        <xdr:pic>
          <xdr:nvPicPr>
            <xdr:cNvPr id="64" name="Imagen 63">
              <a:extLst>
                <a:ext uri="{FF2B5EF4-FFF2-40B4-BE49-F238E27FC236}">
                  <a16:creationId xmlns:a16="http://schemas.microsoft.com/office/drawing/2014/main" id="{00000000-0008-0000-0300-000040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H_2" spid="_x0000_s70974"/>
                </a:ext>
              </a:extLst>
            </xdr:cNvPicPr>
          </xdr:nvPicPr>
          <xdr:blipFill>
            <a:blip xmlns:r="http://schemas.openxmlformats.org/officeDocument/2006/relationships" r:embed="rId30"/>
            <a:stretch>
              <a:fillRect/>
            </a:stretch>
          </xdr:blipFill>
          <xdr:spPr>
            <a:xfrm>
              <a:off x="0" y="801052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1</xdr:col>
          <xdr:colOff>0</xdr:colOff>
          <xdr:row>31</xdr:row>
          <xdr:rowOff>64994</xdr:rowOff>
        </xdr:to>
        <xdr:pic>
          <xdr:nvPicPr>
            <xdr:cNvPr id="65" name="Imagen 64">
              <a:extLst>
                <a:ext uri="{FF2B5EF4-FFF2-40B4-BE49-F238E27FC236}">
                  <a16:creationId xmlns:a16="http://schemas.microsoft.com/office/drawing/2014/main" id="{00000000-0008-0000-0300-000041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H_3" spid="_x0000_s70975"/>
                </a:ext>
              </a:extLst>
            </xdr:cNvPicPr>
          </xdr:nvPicPr>
          <xdr:blipFill>
            <a:blip xmlns:r="http://schemas.openxmlformats.org/officeDocument/2006/relationships" r:embed="rId31"/>
            <a:stretch>
              <a:fillRect/>
            </a:stretch>
          </xdr:blipFill>
          <xdr:spPr>
            <a:xfrm>
              <a:off x="0" y="8286750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0</xdr:rowOff>
        </xdr:from>
        <xdr:to>
          <xdr:col>1</xdr:col>
          <xdr:colOff>0</xdr:colOff>
          <xdr:row>32</xdr:row>
          <xdr:rowOff>64994</xdr:rowOff>
        </xdr:to>
        <xdr:pic>
          <xdr:nvPicPr>
            <xdr:cNvPr id="66" name="Imagen 65">
              <a:extLst>
                <a:ext uri="{FF2B5EF4-FFF2-40B4-BE49-F238E27FC236}">
                  <a16:creationId xmlns:a16="http://schemas.microsoft.com/office/drawing/2014/main" id="{00000000-0008-0000-0300-000042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GH_4" spid="_x0000_s70976"/>
                </a:ext>
              </a:extLst>
            </xdr:cNvPicPr>
          </xdr:nvPicPr>
          <xdr:blipFill>
            <a:blip xmlns:r="http://schemas.openxmlformats.org/officeDocument/2006/relationships" r:embed="rId32"/>
            <a:stretch>
              <a:fillRect/>
            </a:stretch>
          </xdr:blipFill>
          <xdr:spPr>
            <a:xfrm>
              <a:off x="0" y="8562975"/>
              <a:ext cx="552450" cy="341219"/>
            </a:xfrm>
            <a:prstGeom prst="rect">
              <a:avLst/>
            </a:prstGeom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rson%20Pineda/Desktop/Fixture%20Mundial%20Rusia%202018/Fixture%20Mundial%20Brasil%202014_G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upos Primer Fase"/>
      <sheetName val="Clasificacion"/>
      <sheetName val="Resumen"/>
      <sheetName val="Explicacion"/>
      <sheetName val="Bander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B1" t="str">
            <v>Brasil</v>
          </cell>
        </row>
        <row r="2">
          <cell r="B2" t="str">
            <v>Mexico</v>
          </cell>
        </row>
        <row r="3">
          <cell r="B3" t="str">
            <v>Croacia</v>
          </cell>
        </row>
        <row r="4">
          <cell r="B4" t="str">
            <v>Camerun</v>
          </cell>
        </row>
        <row r="5">
          <cell r="B5" t="str">
            <v>España</v>
          </cell>
        </row>
        <row r="6">
          <cell r="B6" t="str">
            <v>Chile</v>
          </cell>
        </row>
        <row r="7">
          <cell r="B7" t="str">
            <v>Holanda</v>
          </cell>
        </row>
        <row r="8">
          <cell r="B8" t="str">
            <v>Australia</v>
          </cell>
        </row>
        <row r="9">
          <cell r="B9" t="str">
            <v>Colombia</v>
          </cell>
        </row>
        <row r="10">
          <cell r="B10" t="str">
            <v>CostaDeMarfil</v>
          </cell>
        </row>
        <row r="11">
          <cell r="B11" t="str">
            <v>Grecia</v>
          </cell>
        </row>
        <row r="12">
          <cell r="B12" t="str">
            <v>Japon</v>
          </cell>
        </row>
        <row r="13">
          <cell r="B13" t="str">
            <v>Uruguay</v>
          </cell>
        </row>
        <row r="14">
          <cell r="B14" t="str">
            <v>Inglaterra</v>
          </cell>
        </row>
        <row r="15">
          <cell r="B15" t="str">
            <v>CostaRica</v>
          </cell>
        </row>
        <row r="16">
          <cell r="B16" t="str">
            <v>Italia</v>
          </cell>
        </row>
        <row r="17">
          <cell r="B17" t="str">
            <v>Suiza</v>
          </cell>
        </row>
        <row r="18">
          <cell r="B18" t="str">
            <v>Ecuador</v>
          </cell>
        </row>
        <row r="19">
          <cell r="B19" t="str">
            <v>Honduras</v>
          </cell>
        </row>
        <row r="20">
          <cell r="B20" t="str">
            <v>Francia</v>
          </cell>
        </row>
        <row r="21">
          <cell r="B21" t="str">
            <v>Argentina</v>
          </cell>
        </row>
        <row r="22">
          <cell r="B22" t="str">
            <v>Bosnia</v>
          </cell>
        </row>
        <row r="23">
          <cell r="B23" t="str">
            <v>Iran</v>
          </cell>
        </row>
        <row r="24">
          <cell r="B24" t="str">
            <v>Nigeria</v>
          </cell>
        </row>
        <row r="25">
          <cell r="B25" t="str">
            <v>Alemania</v>
          </cell>
        </row>
        <row r="26">
          <cell r="B26" t="str">
            <v>Portugal</v>
          </cell>
        </row>
        <row r="27">
          <cell r="B27" t="str">
            <v>Ghana</v>
          </cell>
        </row>
        <row r="28">
          <cell r="B28" t="str">
            <v>Usa</v>
          </cell>
        </row>
        <row r="29">
          <cell r="B29" t="str">
            <v>Belgica</v>
          </cell>
        </row>
        <row r="30">
          <cell r="B30" t="str">
            <v>Argelia</v>
          </cell>
        </row>
        <row r="31">
          <cell r="B31" t="str">
            <v>Rusia</v>
          </cell>
        </row>
        <row r="32">
          <cell r="B32" t="str">
            <v>CoreaDelSur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000099"/>
  </sheetPr>
  <dimension ref="B1:AK142"/>
  <sheetViews>
    <sheetView showGridLines="0" showRowColHeaders="0" tabSelected="1" zoomScaleNormal="100" workbookViewId="0">
      <pane ySplit="1" topLeftCell="A2" activePane="bottomLeft" state="frozen"/>
      <selection pane="bottomLeft" activeCell="A2" sqref="A2"/>
    </sheetView>
  </sheetViews>
  <sheetFormatPr baseColWidth="10" defaultColWidth="0" defaultRowHeight="0" customHeight="1" zeroHeight="1" x14ac:dyDescent="0.25"/>
  <cols>
    <col min="1" max="1" width="4.28515625" style="14" customWidth="1"/>
    <col min="2" max="2" width="19.28515625" style="13" customWidth="1"/>
    <col min="3" max="4" width="19.28515625" style="14" customWidth="1"/>
    <col min="5" max="5" width="14.7109375" style="13" customWidth="1"/>
    <col min="6" max="6" width="4.7109375" style="48" customWidth="1"/>
    <col min="7" max="7" width="14.7109375" style="13" customWidth="1"/>
    <col min="8" max="8" width="4.7109375" style="48" customWidth="1"/>
    <col min="9" max="9" width="4.28515625" style="50" customWidth="1"/>
    <col min="10" max="10" width="19.140625" style="13" customWidth="1"/>
    <col min="11" max="18" width="4.28515625" style="13" customWidth="1"/>
    <col min="19" max="19" width="3.42578125" style="14" customWidth="1"/>
    <col min="20" max="20" width="9.140625" style="14" hidden="1" customWidth="1"/>
    <col min="21" max="21" width="3.5703125" style="14" hidden="1" customWidth="1"/>
    <col min="22" max="22" width="3.140625" style="14" hidden="1" customWidth="1"/>
    <col min="23" max="23" width="3.28515625" style="14" hidden="1" customWidth="1"/>
    <col min="24" max="24" width="3.5703125" style="14" hidden="1" customWidth="1"/>
    <col min="25" max="25" width="3.140625" style="14" hidden="1" customWidth="1"/>
    <col min="26" max="26" width="3.28515625" style="14" hidden="1" customWidth="1"/>
    <col min="27" max="27" width="12" style="14" hidden="1" customWidth="1"/>
    <col min="28" max="28" width="2.85546875" style="14" hidden="1" customWidth="1"/>
    <col min="29" max="29" width="3.5703125" style="14" hidden="1" customWidth="1"/>
    <col min="30" max="30" width="3.140625" style="14" hidden="1" customWidth="1"/>
    <col min="31" max="31" width="3.28515625" style="14" hidden="1" customWidth="1"/>
    <col min="32" max="32" width="3.42578125" style="14" hidden="1" customWidth="1"/>
    <col min="33" max="33" width="3.5703125" style="14" hidden="1" customWidth="1"/>
    <col min="34" max="34" width="3.7109375" style="14" hidden="1" customWidth="1"/>
    <col min="35" max="35" width="4.28515625" style="14" hidden="1" customWidth="1"/>
    <col min="36" max="36" width="7" style="14" hidden="1" customWidth="1"/>
    <col min="37" max="37" width="8.140625" style="14" hidden="1" customWidth="1"/>
    <col min="38" max="38" width="0" style="14" hidden="1" customWidth="1"/>
    <col min="39" max="16384" width="0" style="14" hidden="1"/>
  </cols>
  <sheetData>
    <row r="1" spans="2:36" ht="18.75" x14ac:dyDescent="0.25">
      <c r="B1" s="104" t="str">
        <f ca="1">HYPERLINK(MID(SUBSTITUTE(CELL("nombrearchivo",A1),"Fase de grupos",""),SEARCH("[",CELL("nombrearchivo",A1)),50)&amp;"Explicacion!A1","Leer la explicacion del Fixture, CLICK AQUI")</f>
        <v>Leer la explicacion del Fixture, CLICK AQUI</v>
      </c>
      <c r="C1" s="105"/>
      <c r="D1" s="101"/>
      <c r="E1" s="34"/>
      <c r="J1" s="54" t="s">
        <v>140</v>
      </c>
    </row>
    <row r="2" spans="2:36" ht="17.100000000000001" customHeight="1" thickBot="1" x14ac:dyDescent="0.3">
      <c r="B2" s="14"/>
    </row>
    <row r="3" spans="2:36" ht="17.100000000000001" customHeight="1" thickTop="1" x14ac:dyDescent="0.25">
      <c r="B3" s="15" t="s">
        <v>0</v>
      </c>
      <c r="D3" s="32" t="s">
        <v>33</v>
      </c>
    </row>
    <row r="4" spans="2:36" ht="17.100000000000001" customHeight="1" x14ac:dyDescent="0.25">
      <c r="B4" s="35" t="s">
        <v>32</v>
      </c>
      <c r="D4" s="33" t="str">
        <f>IF(AND(COUNT(I10:I13)=2,COUNTIF(I10:I13,1),COUNTIF(I10:I13,2),SUM(I10:I13)=3,SUM(K10:K13)=12),VLOOKUP(1,I10:J13,2,0),IF(OR(SUM(I10:I13)=3,SUM(K10:K13)=12,COUNTIF(I10:I13,"*")),J10,"---"))</f>
        <v>Uruguay</v>
      </c>
      <c r="F4" s="100"/>
      <c r="G4" s="102"/>
    </row>
    <row r="5" spans="2:36" ht="17.100000000000001" customHeight="1" x14ac:dyDescent="0.25">
      <c r="B5" s="35" t="s">
        <v>101</v>
      </c>
      <c r="D5" s="31" t="str">
        <f>IF(AND(COUNTIF(I10:I13,"*")=1,SUM(K10:K13)=12),VLOOKUP("*",I10:J13,2,0),IF(AND(COUNT(I10:I13)=2,COUNTIF(I10:I13,1),COUNTIF(I10:I13,2),SUM(K10:K13)=12),VLOOKUP(2,I10:J13,2,0),IF(OR(SUM(I10:I13)=3,SUM(K10:K13)=12),J11,"---")))</f>
        <v>Rusia</v>
      </c>
      <c r="G5" s="102"/>
    </row>
    <row r="6" spans="2:36" ht="17.100000000000001" customHeight="1" x14ac:dyDescent="0.25">
      <c r="B6" s="35" t="s">
        <v>73</v>
      </c>
    </row>
    <row r="7" spans="2:36" ht="17.100000000000001" customHeight="1" thickBot="1" x14ac:dyDescent="0.3">
      <c r="B7" s="36" t="s">
        <v>20</v>
      </c>
      <c r="D7" s="13"/>
      <c r="E7" s="103"/>
      <c r="G7" s="103"/>
    </row>
    <row r="8" spans="2:36" ht="17.100000000000001" customHeight="1" thickTop="1" thickBot="1" x14ac:dyDescent="0.3"/>
    <row r="9" spans="2:36" ht="17.100000000000001" customHeight="1" x14ac:dyDescent="0.25">
      <c r="B9" s="37" t="s">
        <v>88</v>
      </c>
      <c r="C9" s="38"/>
      <c r="D9" s="38"/>
      <c r="E9" s="49" t="s">
        <v>34</v>
      </c>
      <c r="F9" s="49"/>
      <c r="G9" s="49" t="s">
        <v>34</v>
      </c>
      <c r="H9" s="52"/>
      <c r="J9" s="86" t="s">
        <v>162</v>
      </c>
      <c r="K9" s="76" t="s">
        <v>11</v>
      </c>
      <c r="L9" s="77" t="s">
        <v>3</v>
      </c>
      <c r="M9" s="78" t="s">
        <v>4</v>
      </c>
      <c r="N9" s="79" t="s">
        <v>5</v>
      </c>
      <c r="O9" s="80" t="s">
        <v>7</v>
      </c>
      <c r="P9" s="81" t="s">
        <v>8</v>
      </c>
      <c r="Q9" s="82" t="s">
        <v>9</v>
      </c>
      <c r="R9" s="83" t="s">
        <v>10</v>
      </c>
      <c r="T9" s="22" t="s">
        <v>12</v>
      </c>
      <c r="U9" s="23" t="s">
        <v>3</v>
      </c>
      <c r="V9" s="23" t="s">
        <v>4</v>
      </c>
      <c r="W9" s="23" t="s">
        <v>5</v>
      </c>
      <c r="X9" s="23" t="s">
        <v>3</v>
      </c>
      <c r="Y9" s="23" t="s">
        <v>4</v>
      </c>
      <c r="Z9" s="23" t="s">
        <v>5</v>
      </c>
      <c r="AA9" s="23" t="s">
        <v>6</v>
      </c>
      <c r="AB9" s="23" t="s">
        <v>11</v>
      </c>
      <c r="AC9" s="23" t="s">
        <v>3</v>
      </c>
      <c r="AD9" s="23" t="s">
        <v>4</v>
      </c>
      <c r="AE9" s="23" t="s">
        <v>5</v>
      </c>
      <c r="AF9" s="23" t="s">
        <v>7</v>
      </c>
      <c r="AG9" s="23" t="s">
        <v>8</v>
      </c>
      <c r="AH9" s="23" t="s">
        <v>9</v>
      </c>
      <c r="AI9" s="23" t="s">
        <v>10</v>
      </c>
      <c r="AJ9" s="24" t="s">
        <v>13</v>
      </c>
    </row>
    <row r="10" spans="2:36" ht="17.100000000000001" customHeight="1" x14ac:dyDescent="0.25">
      <c r="B10" s="39" t="s">
        <v>104</v>
      </c>
      <c r="C10" s="40"/>
      <c r="D10" s="41"/>
      <c r="E10" s="89" t="str">
        <f>B4</f>
        <v>Rusia</v>
      </c>
      <c r="F10" s="69">
        <v>5</v>
      </c>
      <c r="G10" s="89" t="str">
        <f>B5</f>
        <v>ArabiaSaud</v>
      </c>
      <c r="H10" s="69">
        <v>0</v>
      </c>
      <c r="I10" s="53"/>
      <c r="J10" s="84" t="str">
        <f>VLOOKUP(ROWS($A$1:A1),$T$10:$AI$13,COLUMNS($A$1:H$1),)</f>
        <v>Uruguay</v>
      </c>
      <c r="K10" s="27">
        <f>VLOOKUP(ROWS($A$1:B1),$T$10:$AI$13,COLUMNS($A$1:I$1),)</f>
        <v>3</v>
      </c>
      <c r="L10" s="27">
        <f>VLOOKUP(ROWS($A$1:C1),$T$10:$AI$13,COLUMNS($A$1:J$1),)</f>
        <v>3</v>
      </c>
      <c r="M10" s="27">
        <f>VLOOKUP(ROWS($A$1:D1),$T$10:$AI$13,COLUMNS($A$1:K$1),)</f>
        <v>0</v>
      </c>
      <c r="N10" s="27">
        <f>VLOOKUP(ROWS($A$1:E1),$T$10:$AI$13,COLUMNS($A$1:L$1),)</f>
        <v>0</v>
      </c>
      <c r="O10" s="27">
        <f>VLOOKUP(ROWS($A$1:F1),$T$10:$AI$13,COLUMNS($A$1:M$1),)</f>
        <v>5</v>
      </c>
      <c r="P10" s="27">
        <f>VLOOKUP(ROWS($A$1:G1),$T$10:$AI$13,COLUMNS($A$1:N$1),)</f>
        <v>0</v>
      </c>
      <c r="Q10" s="27">
        <f>VLOOKUP(ROWS($A$1:H1),$T$10:$AI$13,COLUMNS($A$1:O$1),)</f>
        <v>5</v>
      </c>
      <c r="R10" s="28">
        <f>VLOOKUP(ROWS($A$1:I1),$T$10:$AI$13,COLUMNS($A$1:P$1),)</f>
        <v>9</v>
      </c>
      <c r="T10" s="16">
        <f>RANK(AJ10,$AJ$10:$AJ$13)</f>
        <v>2</v>
      </c>
      <c r="U10" s="25">
        <f t="shared" ref="U10:U15" si="0">IF(F10&gt;H10,1,IF(F10=H10,"",IF(F10&lt;H10,"")))</f>
        <v>1</v>
      </c>
      <c r="V10" s="25" t="str">
        <f t="shared" ref="V10:V15" si="1">IF(AND(ISNUMBER(F10),ISNUMBER(H10)),(IF(F10=H10,1,"")),"")</f>
        <v/>
      </c>
      <c r="W10" s="25" t="str">
        <f t="shared" ref="W10:W15" si="2">IF(H10&gt;F10,1,"")</f>
        <v/>
      </c>
      <c r="X10" s="25" t="str">
        <f t="shared" ref="X10:X15" si="3">IF(H10&gt;F10,1,IF(H10=F10,"",IF(H10&lt;F10,"")))</f>
        <v/>
      </c>
      <c r="Y10" s="25" t="str">
        <f t="shared" ref="Y10:Y15" si="4">IF(AND(ISNUMBER(F10),ISNUMBER(H10)),(IF(F10=H10,1,"")),"")</f>
        <v/>
      </c>
      <c r="Z10" s="25">
        <f t="shared" ref="Z10:Z15" si="5">IF(H10&lt;F10,1,"")</f>
        <v>1</v>
      </c>
      <c r="AA10" s="17" t="str">
        <f>B4</f>
        <v>Rusia</v>
      </c>
      <c r="AB10" s="17">
        <f>SUMPRODUCT(($G$10:$G$15=AA10)*(ISNUMBER($H$10:$H$15)*($H$10:$H$15&lt;&gt;""))+($E$10:$E$15=AA10)*(ISNUMBER($F$10:$F$15)*($F$10:$F$15&lt;&gt;"")))</f>
        <v>3</v>
      </c>
      <c r="AC10" s="17">
        <f t="shared" ref="AC10:AE13" si="6">SUMIF($G$10:$G$15,$AA10,X$10:X$15)+SUMIF($E$10:$E$15,$AA10,U$10:U$15)</f>
        <v>2</v>
      </c>
      <c r="AD10" s="17">
        <f t="shared" si="6"/>
        <v>0</v>
      </c>
      <c r="AE10" s="17">
        <f t="shared" si="6"/>
        <v>1</v>
      </c>
      <c r="AF10" s="17">
        <f>SUMIF($G$10:$G$15,AA10,$H$10:$H$15)+SUMIF($E$10:$E$15,AA10,$F$10:$F$15)</f>
        <v>7</v>
      </c>
      <c r="AG10" s="17">
        <f>SUMIF($G$10:$G$15,AA10,$F$10:$F$15)+SUMIF($E$10:$E$15,AA10,$H$10:$H$15)</f>
        <v>3</v>
      </c>
      <c r="AH10" s="17">
        <f>AF10-AG10</f>
        <v>4</v>
      </c>
      <c r="AI10" s="17">
        <f>AC10*3+AD10</f>
        <v>6</v>
      </c>
      <c r="AJ10" s="18">
        <f>IF((AI10*100000)+(AH10*1000)+(AF10*1000)=0,1-1000-ROWS($B$1:$B1),AI10*100000+AH10*1000+AF10*1000+ROWS($B$1:$B1))</f>
        <v>611001</v>
      </c>
    </row>
    <row r="11" spans="2:36" ht="17.100000000000001" customHeight="1" x14ac:dyDescent="0.25">
      <c r="B11" s="42" t="s">
        <v>105</v>
      </c>
      <c r="C11" s="43"/>
      <c r="D11" s="44"/>
      <c r="E11" s="90" t="str">
        <f>B6</f>
        <v>Egipto</v>
      </c>
      <c r="F11" s="70">
        <v>0</v>
      </c>
      <c r="G11" s="90" t="str">
        <f>B7</f>
        <v>Uruguay</v>
      </c>
      <c r="H11" s="70">
        <v>1</v>
      </c>
      <c r="I11" s="53"/>
      <c r="J11" s="84" t="str">
        <f>VLOOKUP(ROWS($A$1:A2),$T$10:$AI$13,COLUMNS($A$1:H$1),)</f>
        <v>Rusia</v>
      </c>
      <c r="K11" s="27">
        <f>VLOOKUP(ROWS($A$1:B2),$T$10:$AI$13,COLUMNS($A$1:I$1),)</f>
        <v>3</v>
      </c>
      <c r="L11" s="27">
        <f>VLOOKUP(ROWS($A$1:C2),$T$10:$AI$13,COLUMNS($A$1:J$1),)</f>
        <v>2</v>
      </c>
      <c r="M11" s="27">
        <f>VLOOKUP(ROWS($A$1:D2),$T$10:$AI$13,COLUMNS($A$1:K$1),)</f>
        <v>0</v>
      </c>
      <c r="N11" s="27">
        <f>VLOOKUP(ROWS($A$1:E2),$T$10:$AI$13,COLUMNS($A$1:L$1),)</f>
        <v>1</v>
      </c>
      <c r="O11" s="27">
        <f>VLOOKUP(ROWS($A$1:F2),$T$10:$AI$13,COLUMNS($A$1:M$1),)</f>
        <v>7</v>
      </c>
      <c r="P11" s="27">
        <f>VLOOKUP(ROWS($A$1:G2),$T$10:$AI$13,COLUMNS($A$1:N$1),)</f>
        <v>3</v>
      </c>
      <c r="Q11" s="27">
        <f>VLOOKUP(ROWS($A$1:H2),$T$10:$AI$13,COLUMNS($A$1:O$1),)</f>
        <v>4</v>
      </c>
      <c r="R11" s="28">
        <f>VLOOKUP(ROWS($A$1:I2),$T$10:$AI$13,COLUMNS($A$1:P$1),)</f>
        <v>6</v>
      </c>
      <c r="T11" s="16">
        <f>RANK(AJ11,$AJ$10:$AJ$13)</f>
        <v>3</v>
      </c>
      <c r="U11" s="25" t="str">
        <f t="shared" si="0"/>
        <v/>
      </c>
      <c r="V11" s="25" t="str">
        <f t="shared" si="1"/>
        <v/>
      </c>
      <c r="W11" s="25">
        <f t="shared" si="2"/>
        <v>1</v>
      </c>
      <c r="X11" s="25">
        <f t="shared" si="3"/>
        <v>1</v>
      </c>
      <c r="Y11" s="25" t="str">
        <f t="shared" si="4"/>
        <v/>
      </c>
      <c r="Z11" s="25" t="str">
        <f t="shared" si="5"/>
        <v/>
      </c>
      <c r="AA11" s="17" t="str">
        <f>B5</f>
        <v>ArabiaSaud</v>
      </c>
      <c r="AB11" s="17">
        <f>SUMPRODUCT(($G$10:$G$15=AA11)*(ISNUMBER($H$10:$H$15)*($H$10:$H$15&lt;&gt;""))+($E$10:$E$15=AA11)*(ISNUMBER($F$10:$F$15)*($F$10:$F$15&lt;&gt;"")))</f>
        <v>3</v>
      </c>
      <c r="AC11" s="17">
        <f t="shared" si="6"/>
        <v>1</v>
      </c>
      <c r="AD11" s="17">
        <f t="shared" si="6"/>
        <v>0</v>
      </c>
      <c r="AE11" s="17">
        <f t="shared" si="6"/>
        <v>2</v>
      </c>
      <c r="AF11" s="17">
        <f>SUMIF($G$10:$G$15,AA11,$H$10:$H$15)+SUMIF($E$10:$E$15,AA11,$F$10:$F$15)</f>
        <v>2</v>
      </c>
      <c r="AG11" s="17">
        <f>SUMIF($G$10:$G$15,AA11,$F$10:$F$15)+SUMIF($E$10:$E$15,AA11,$H$10:$H$15)</f>
        <v>7</v>
      </c>
      <c r="AH11" s="17">
        <f>AF11-AG11</f>
        <v>-5</v>
      </c>
      <c r="AI11" s="17">
        <f>AC11*3+AD11</f>
        <v>3</v>
      </c>
      <c r="AJ11" s="18">
        <f>IF((AI11*100000)+(AH11*1000)+(AF11*1000)=0,1-1000-ROWS($B$1:$B2),AI11*100000+AH11*1000+AF11*1000+ROWS($B$1:$B2))</f>
        <v>297002</v>
      </c>
    </row>
    <row r="12" spans="2:36" ht="17.100000000000001" customHeight="1" x14ac:dyDescent="0.25">
      <c r="B12" s="39" t="s">
        <v>106</v>
      </c>
      <c r="C12" s="40"/>
      <c r="D12" s="41"/>
      <c r="E12" s="89" t="str">
        <f>E10</f>
        <v>Rusia</v>
      </c>
      <c r="F12" s="69">
        <v>2</v>
      </c>
      <c r="G12" s="89" t="str">
        <f>E11</f>
        <v>Egipto</v>
      </c>
      <c r="H12" s="69">
        <v>0</v>
      </c>
      <c r="I12" s="53"/>
      <c r="J12" s="84" t="str">
        <f>VLOOKUP(ROWS($A$1:A3),$T$10:$AI$13,COLUMNS($A$1:H$1),)</f>
        <v>ArabiaSaud</v>
      </c>
      <c r="K12" s="27">
        <f>VLOOKUP(ROWS($A$1:B3),$T$10:$AI$13,COLUMNS($A$1:I$1),)</f>
        <v>3</v>
      </c>
      <c r="L12" s="27">
        <f>VLOOKUP(ROWS($A$1:C3),$T$10:$AI$13,COLUMNS($A$1:J$1),)</f>
        <v>1</v>
      </c>
      <c r="M12" s="27">
        <f>VLOOKUP(ROWS($A$1:D3),$T$10:$AI$13,COLUMNS($A$1:K$1),)</f>
        <v>0</v>
      </c>
      <c r="N12" s="27">
        <f>VLOOKUP(ROWS($A$1:E3),$T$10:$AI$13,COLUMNS($A$1:L$1),)</f>
        <v>2</v>
      </c>
      <c r="O12" s="27">
        <f>VLOOKUP(ROWS($A$1:F3),$T$10:$AI$13,COLUMNS($A$1:M$1),)</f>
        <v>2</v>
      </c>
      <c r="P12" s="27">
        <f>VLOOKUP(ROWS($A$1:G3),$T$10:$AI$13,COLUMNS($A$1:N$1),)</f>
        <v>7</v>
      </c>
      <c r="Q12" s="27">
        <f>VLOOKUP(ROWS($A$1:H3),$T$10:$AI$13,COLUMNS($A$1:O$1),)</f>
        <v>-5</v>
      </c>
      <c r="R12" s="28">
        <f>VLOOKUP(ROWS($A$1:I3),$T$10:$AI$13,COLUMNS($A$1:P$1),)</f>
        <v>3</v>
      </c>
      <c r="T12" s="16">
        <f>RANK(AJ12,$AJ$10:$AJ$13)</f>
        <v>4</v>
      </c>
      <c r="U12" s="25">
        <f t="shared" si="0"/>
        <v>1</v>
      </c>
      <c r="V12" s="25" t="str">
        <f t="shared" si="1"/>
        <v/>
      </c>
      <c r="W12" s="25" t="str">
        <f t="shared" si="2"/>
        <v/>
      </c>
      <c r="X12" s="25" t="str">
        <f t="shared" si="3"/>
        <v/>
      </c>
      <c r="Y12" s="25" t="str">
        <f t="shared" si="4"/>
        <v/>
      </c>
      <c r="Z12" s="25">
        <f t="shared" si="5"/>
        <v>1</v>
      </c>
      <c r="AA12" s="17" t="str">
        <f>B6</f>
        <v>Egipto</v>
      </c>
      <c r="AB12" s="17">
        <f>SUMPRODUCT(($G$10:$G$15=AA12)*(ISNUMBER($H$10:$H$15)*($H$10:$H$15&lt;&gt;""))+($E$10:$E$15=AA12)*(ISNUMBER($F$10:$F$15)*($F$10:$F$15&lt;&gt;"")))</f>
        <v>3</v>
      </c>
      <c r="AC12" s="17">
        <f t="shared" si="6"/>
        <v>0</v>
      </c>
      <c r="AD12" s="17">
        <f t="shared" si="6"/>
        <v>0</v>
      </c>
      <c r="AE12" s="17">
        <f t="shared" si="6"/>
        <v>3</v>
      </c>
      <c r="AF12" s="17">
        <f>SUMIF($G$10:$G$15,AA12,$H$10:$H$15)+SUMIF($E$10:$E$15,AA12,$F$10:$F$15)</f>
        <v>1</v>
      </c>
      <c r="AG12" s="17">
        <f>SUMIF($G$10:$G$15,AA12,$F$10:$F$15)+SUMIF($E$10:$E$15,AA12,$H$10:$H$15)</f>
        <v>5</v>
      </c>
      <c r="AH12" s="17">
        <f>AF12-AG12</f>
        <v>-4</v>
      </c>
      <c r="AI12" s="17">
        <f>AC12*3+AD12</f>
        <v>0</v>
      </c>
      <c r="AJ12" s="18">
        <f>IF((AI12*100000)+(AH12*1000)+(AF12*1000)=0,1-1000-ROWS($B$1:$B3),AI12*100000+AH12*1000+AF12*1000+ROWS($B$1:$B3))</f>
        <v>-2997</v>
      </c>
    </row>
    <row r="13" spans="2:36" ht="17.100000000000001" customHeight="1" thickBot="1" x14ac:dyDescent="0.3">
      <c r="B13" s="42" t="s">
        <v>107</v>
      </c>
      <c r="C13" s="43"/>
      <c r="D13" s="44"/>
      <c r="E13" s="90" t="str">
        <f>G11</f>
        <v>Uruguay</v>
      </c>
      <c r="F13" s="70">
        <v>1</v>
      </c>
      <c r="G13" s="90" t="str">
        <f>G10</f>
        <v>ArabiaSaud</v>
      </c>
      <c r="H13" s="70">
        <v>0</v>
      </c>
      <c r="I13" s="53"/>
      <c r="J13" s="85" t="str">
        <f>VLOOKUP(ROWS($A$1:A4),$T$10:$AI$13,COLUMNS($A$1:H$1),)</f>
        <v>Egipto</v>
      </c>
      <c r="K13" s="29">
        <f>VLOOKUP(ROWS($A$1:B4),$T$10:$AI$13,COLUMNS($A$1:I$1),)</f>
        <v>3</v>
      </c>
      <c r="L13" s="29">
        <f>VLOOKUP(ROWS($A$1:C4),$T$10:$AI$13,COLUMNS($A$1:J$1),)</f>
        <v>0</v>
      </c>
      <c r="M13" s="29">
        <f>VLOOKUP(ROWS($A$1:D4),$T$10:$AI$13,COLUMNS($A$1:K$1),)</f>
        <v>0</v>
      </c>
      <c r="N13" s="29">
        <f>VLOOKUP(ROWS($A$1:E4),$T$10:$AI$13,COLUMNS($A$1:L$1),)</f>
        <v>3</v>
      </c>
      <c r="O13" s="29">
        <f>VLOOKUP(ROWS($A$1:F4),$T$10:$AI$13,COLUMNS($A$1:M$1),)</f>
        <v>1</v>
      </c>
      <c r="P13" s="29">
        <f>VLOOKUP(ROWS($A$1:G4),$T$10:$AI$13,COLUMNS($A$1:N$1),)</f>
        <v>5</v>
      </c>
      <c r="Q13" s="29">
        <f>VLOOKUP(ROWS($A$1:H4),$T$10:$AI$13,COLUMNS($A$1:O$1),)</f>
        <v>-4</v>
      </c>
      <c r="R13" s="30">
        <f>VLOOKUP(ROWS($A$1:I4),$T$10:$AI$13,COLUMNS($A$1:P$1),)</f>
        <v>0</v>
      </c>
      <c r="T13" s="16">
        <f>RANK(AJ13,$AJ$10:$AJ$13)</f>
        <v>1</v>
      </c>
      <c r="U13" s="25">
        <f t="shared" si="0"/>
        <v>1</v>
      </c>
      <c r="V13" s="25" t="str">
        <f t="shared" si="1"/>
        <v/>
      </c>
      <c r="W13" s="25" t="str">
        <f t="shared" si="2"/>
        <v/>
      </c>
      <c r="X13" s="25" t="str">
        <f t="shared" si="3"/>
        <v/>
      </c>
      <c r="Y13" s="25" t="str">
        <f t="shared" si="4"/>
        <v/>
      </c>
      <c r="Z13" s="25">
        <f t="shared" si="5"/>
        <v>1</v>
      </c>
      <c r="AA13" s="17" t="str">
        <f>B7</f>
        <v>Uruguay</v>
      </c>
      <c r="AB13" s="17">
        <f>SUMPRODUCT(($G$10:$G$15=AA13)*(ISNUMBER($H$10:$H$15)*($H$10:$H$15&lt;&gt;""))+($E$10:$E$15=AA13)*(ISNUMBER($F$10:$F$15)*($F$10:$F$15&lt;&gt;"")))</f>
        <v>3</v>
      </c>
      <c r="AC13" s="17">
        <f t="shared" si="6"/>
        <v>3</v>
      </c>
      <c r="AD13" s="17">
        <f t="shared" si="6"/>
        <v>0</v>
      </c>
      <c r="AE13" s="17">
        <f t="shared" si="6"/>
        <v>0</v>
      </c>
      <c r="AF13" s="17">
        <f>SUMIF($G$10:$G$15,AA13,$H$10:$H$15)+SUMIF($E$10:$E$15,AA13,$F$10:$F$15)</f>
        <v>5</v>
      </c>
      <c r="AG13" s="17">
        <f>SUMIF($G$10:$G$15,AA13,$F$10:$F$15)+SUMIF($E$10:$E$15,AA13,$H$10:$H$15)</f>
        <v>0</v>
      </c>
      <c r="AH13" s="17">
        <f>AF13-AG13</f>
        <v>5</v>
      </c>
      <c r="AI13" s="17">
        <f>AC13*3+AD13</f>
        <v>9</v>
      </c>
      <c r="AJ13" s="18">
        <f>IF((AI13*100000)+(AH13*1000)+(AF13*1000)=0,1-1000-ROWS($B$1:$B4),AI13*100000+AH13*1000+AF13*1000+ROWS($B$1:$B4))</f>
        <v>910004</v>
      </c>
    </row>
    <row r="14" spans="2:36" ht="17.100000000000001" customHeight="1" x14ac:dyDescent="0.25">
      <c r="B14" s="39" t="s">
        <v>89</v>
      </c>
      <c r="C14" s="40"/>
      <c r="D14" s="41"/>
      <c r="E14" s="89" t="str">
        <f>E13</f>
        <v>Uruguay</v>
      </c>
      <c r="F14" s="69">
        <v>3</v>
      </c>
      <c r="G14" s="89" t="str">
        <f>E12</f>
        <v>Rusia</v>
      </c>
      <c r="H14" s="71">
        <v>0</v>
      </c>
      <c r="T14" s="16"/>
      <c r="U14" s="25">
        <f t="shared" si="0"/>
        <v>1</v>
      </c>
      <c r="V14" s="25" t="str">
        <f t="shared" si="1"/>
        <v/>
      </c>
      <c r="W14" s="25" t="str">
        <f t="shared" si="2"/>
        <v/>
      </c>
      <c r="X14" s="25" t="str">
        <f t="shared" si="3"/>
        <v/>
      </c>
      <c r="Y14" s="25" t="str">
        <f t="shared" si="4"/>
        <v/>
      </c>
      <c r="Z14" s="25">
        <f t="shared" si="5"/>
        <v>1</v>
      </c>
      <c r="AA14" s="17"/>
      <c r="AB14" s="17"/>
      <c r="AC14" s="17"/>
      <c r="AD14" s="17"/>
      <c r="AE14" s="17"/>
      <c r="AF14" s="17"/>
      <c r="AG14" s="17"/>
      <c r="AH14" s="17"/>
      <c r="AI14" s="17"/>
      <c r="AJ14" s="18"/>
    </row>
    <row r="15" spans="2:36" ht="17.100000000000001" customHeight="1" thickBot="1" x14ac:dyDescent="0.3">
      <c r="B15" s="45" t="s">
        <v>90</v>
      </c>
      <c r="C15" s="46"/>
      <c r="D15" s="47"/>
      <c r="E15" s="91" t="str">
        <f>G10</f>
        <v>ArabiaSaud</v>
      </c>
      <c r="F15" s="72">
        <v>2</v>
      </c>
      <c r="G15" s="91" t="str">
        <f>E11</f>
        <v>Egipto</v>
      </c>
      <c r="H15" s="73">
        <v>1</v>
      </c>
      <c r="T15" s="19"/>
      <c r="U15" s="26">
        <f t="shared" si="0"/>
        <v>1</v>
      </c>
      <c r="V15" s="26" t="str">
        <f t="shared" si="1"/>
        <v/>
      </c>
      <c r="W15" s="26" t="str">
        <f t="shared" si="2"/>
        <v/>
      </c>
      <c r="X15" s="26" t="str">
        <f t="shared" si="3"/>
        <v/>
      </c>
      <c r="Y15" s="26" t="str">
        <f t="shared" si="4"/>
        <v/>
      </c>
      <c r="Z15" s="26">
        <f t="shared" si="5"/>
        <v>1</v>
      </c>
      <c r="AA15" s="20"/>
      <c r="AB15" s="20"/>
      <c r="AC15" s="20"/>
      <c r="AD15" s="20"/>
      <c r="AE15" s="20"/>
      <c r="AF15" s="20"/>
      <c r="AG15" s="20"/>
      <c r="AH15" s="20"/>
      <c r="AI15" s="20"/>
      <c r="AJ15" s="21"/>
    </row>
    <row r="16" spans="2:36" ht="17.100000000000001" customHeight="1" x14ac:dyDescent="0.25"/>
    <row r="17" spans="2:36" ht="17.100000000000001" customHeight="1" thickBot="1" x14ac:dyDescent="0.3">
      <c r="B17" s="14"/>
    </row>
    <row r="18" spans="2:36" ht="17.100000000000001" customHeight="1" thickTop="1" x14ac:dyDescent="0.25">
      <c r="B18" s="15" t="s">
        <v>14</v>
      </c>
      <c r="D18" s="32" t="s">
        <v>33</v>
      </c>
    </row>
    <row r="19" spans="2:36" ht="17.100000000000001" customHeight="1" x14ac:dyDescent="0.25">
      <c r="B19" s="35" t="s">
        <v>30</v>
      </c>
      <c r="D19" s="33" t="str">
        <f>IF(AND(COUNT(I25:I28)=2,COUNTIF(I25:I28,1),COUNTIF(I25:I28,2),SUM(I25:I28)=3,SUM(K25:K28)=12),VLOOKUP(1,I25:J28,2,0),IF(OR(SUM(I25:I28)=3,SUM(K25:K28)=12,COUNTIF(I25:I28,"*")),J25,"---"))</f>
        <v>España</v>
      </c>
    </row>
    <row r="20" spans="2:36" ht="17.100000000000001" customHeight="1" x14ac:dyDescent="0.25">
      <c r="B20" s="35" t="s">
        <v>15</v>
      </c>
      <c r="D20" s="31" t="str">
        <f>IF(AND(COUNTIF(I25:I28,"*")=1,SUM(K25:K28)=12),VLOOKUP("*",I25:J28,2,0),IF(AND(COUNT(I25:I28)=2,COUNTIF(I25:I28,1),COUNTIF(I25:I28,2),SUM(K25:K28)=12),VLOOKUP(2,I25:J28,2,0),IF(OR(SUM(I25:I28)=3,SUM(K25:K28)=12),J26,"---")))</f>
        <v>Portugal</v>
      </c>
    </row>
    <row r="21" spans="2:36" ht="17.100000000000001" customHeight="1" x14ac:dyDescent="0.25">
      <c r="B21" s="35" t="s">
        <v>74</v>
      </c>
    </row>
    <row r="22" spans="2:36" ht="17.100000000000001" customHeight="1" thickBot="1" x14ac:dyDescent="0.3">
      <c r="B22" s="36" t="s">
        <v>75</v>
      </c>
    </row>
    <row r="23" spans="2:36" ht="17.100000000000001" customHeight="1" thickTop="1" thickBot="1" x14ac:dyDescent="0.3"/>
    <row r="24" spans="2:36" ht="17.100000000000001" customHeight="1" x14ac:dyDescent="0.25">
      <c r="B24" s="37" t="s">
        <v>88</v>
      </c>
      <c r="C24" s="38"/>
      <c r="D24" s="38"/>
      <c r="E24" s="49" t="s">
        <v>34</v>
      </c>
      <c r="F24" s="49"/>
      <c r="G24" s="49" t="s">
        <v>34</v>
      </c>
      <c r="H24" s="51"/>
      <c r="J24" s="86" t="s">
        <v>162</v>
      </c>
      <c r="K24" s="76" t="s">
        <v>11</v>
      </c>
      <c r="L24" s="77" t="s">
        <v>3</v>
      </c>
      <c r="M24" s="78" t="s">
        <v>4</v>
      </c>
      <c r="N24" s="79" t="s">
        <v>5</v>
      </c>
      <c r="O24" s="80" t="s">
        <v>7</v>
      </c>
      <c r="P24" s="81" t="s">
        <v>8</v>
      </c>
      <c r="Q24" s="82" t="s">
        <v>9</v>
      </c>
      <c r="R24" s="83" t="s">
        <v>10</v>
      </c>
      <c r="T24" s="22" t="s">
        <v>12</v>
      </c>
      <c r="U24" s="23" t="s">
        <v>3</v>
      </c>
      <c r="V24" s="23" t="s">
        <v>4</v>
      </c>
      <c r="W24" s="23" t="s">
        <v>5</v>
      </c>
      <c r="X24" s="23" t="s">
        <v>3</v>
      </c>
      <c r="Y24" s="23" t="s">
        <v>4</v>
      </c>
      <c r="Z24" s="23" t="s">
        <v>5</v>
      </c>
      <c r="AA24" s="23" t="s">
        <v>6</v>
      </c>
      <c r="AB24" s="23" t="s">
        <v>11</v>
      </c>
      <c r="AC24" s="23" t="s">
        <v>3</v>
      </c>
      <c r="AD24" s="23" t="s">
        <v>4</v>
      </c>
      <c r="AE24" s="23" t="s">
        <v>5</v>
      </c>
      <c r="AF24" s="23" t="s">
        <v>7</v>
      </c>
      <c r="AG24" s="23" t="s">
        <v>8</v>
      </c>
      <c r="AH24" s="23" t="s">
        <v>9</v>
      </c>
      <c r="AI24" s="23" t="s">
        <v>10</v>
      </c>
      <c r="AJ24" s="24" t="s">
        <v>13</v>
      </c>
    </row>
    <row r="25" spans="2:36" ht="17.100000000000001" customHeight="1" x14ac:dyDescent="0.25">
      <c r="B25" s="39" t="s">
        <v>108</v>
      </c>
      <c r="C25" s="40"/>
      <c r="D25" s="41"/>
      <c r="E25" s="89" t="str">
        <f>B19</f>
        <v>Portugal</v>
      </c>
      <c r="F25" s="69">
        <v>3</v>
      </c>
      <c r="G25" s="89" t="str">
        <f>B20</f>
        <v>España</v>
      </c>
      <c r="H25" s="74">
        <v>3</v>
      </c>
      <c r="I25" s="53"/>
      <c r="J25" s="87" t="str">
        <f>VLOOKUP(ROWS($A$1:A1),$T$25:$AI$28,COLUMNS($A$1:H$1),)</f>
        <v>España</v>
      </c>
      <c r="K25" s="27">
        <f>VLOOKUP(ROWS($A$1:B1),$T$25:$AI$28,COLUMNS($A$1:I$1),)</f>
        <v>3</v>
      </c>
      <c r="L25" s="27">
        <f>VLOOKUP(ROWS($A$1:C1),$T$25:$AI$28,COLUMNS($A$1:J$1),)</f>
        <v>1</v>
      </c>
      <c r="M25" s="27">
        <f>VLOOKUP(ROWS($A$1:D1),$T$25:$AI$28,COLUMNS($A$1:K$1),)</f>
        <v>2</v>
      </c>
      <c r="N25" s="27">
        <f>VLOOKUP(ROWS($A$1:E1),$T$25:$AI$28,COLUMNS($A$1:L$1),)</f>
        <v>0</v>
      </c>
      <c r="O25" s="27">
        <f>VLOOKUP(ROWS($A$1:F1),$T$25:$AI$28,COLUMNS($A$1:M$1),)</f>
        <v>6</v>
      </c>
      <c r="P25" s="27">
        <f>VLOOKUP(ROWS($A$1:G1),$T$25:$AI$28,COLUMNS($A$1:N$1),)</f>
        <v>5</v>
      </c>
      <c r="Q25" s="27">
        <f>VLOOKUP(ROWS($A$1:H1),$T$25:$AI$28,COLUMNS($A$1:O$1),)</f>
        <v>1</v>
      </c>
      <c r="R25" s="28">
        <f>VLOOKUP(ROWS($A$1:I1),$T$25:$AI$28,COLUMNS($A$1:P$1),)</f>
        <v>5</v>
      </c>
      <c r="T25" s="16">
        <f>RANK(AJ25,$AJ$25:$AJ$28)</f>
        <v>2</v>
      </c>
      <c r="U25" s="25" t="str">
        <f t="shared" ref="U25:U30" si="7">IF(F25&gt;H25,1,IF(F25=H25,"",IF(F25&lt;H25,"")))</f>
        <v/>
      </c>
      <c r="V25" s="25">
        <f t="shared" ref="V25:V30" si="8">IF(AND(ISNUMBER(F25),ISNUMBER(H25)),(IF(F25=H25,1,"")),"")</f>
        <v>1</v>
      </c>
      <c r="W25" s="25" t="str">
        <f t="shared" ref="W25:W30" si="9">IF(H25&gt;F25,1,"")</f>
        <v/>
      </c>
      <c r="X25" s="25" t="str">
        <f t="shared" ref="X25:X30" si="10">IF(H25&gt;F25,1,IF(H25=F25,"",IF(H25&lt;F25,"")))</f>
        <v/>
      </c>
      <c r="Y25" s="25">
        <f t="shared" ref="Y25:Y30" si="11">IF(AND(ISNUMBER(F25),ISNUMBER(H25)),(IF(F25=H25,1,"")),"")</f>
        <v>1</v>
      </c>
      <c r="Z25" s="25" t="str">
        <f t="shared" ref="Z25:Z30" si="12">IF(H25&lt;F25,1,"")</f>
        <v/>
      </c>
      <c r="AA25" s="17" t="str">
        <f>B19</f>
        <v>Portugal</v>
      </c>
      <c r="AB25" s="17">
        <f>SUMPRODUCT(($G$25:$G$30=AA25)*(ISNUMBER($H$25:$H$30)*($H$25:$H$30&lt;&gt;""))+($E$25:$E$30=AA25)*(ISNUMBER($F$25:$F$30)*($F$25:$F$30&lt;&gt;"")))</f>
        <v>3</v>
      </c>
      <c r="AC25" s="17">
        <f t="shared" ref="AC25:AE28" si="13">SUMIF($G$25:$G$30,$AA25,X$25:X$30)+SUMIF($E$25:$E$30,$AA25,U$25:U$30)</f>
        <v>1</v>
      </c>
      <c r="AD25" s="17">
        <f t="shared" si="13"/>
        <v>2</v>
      </c>
      <c r="AE25" s="17">
        <f t="shared" si="13"/>
        <v>0</v>
      </c>
      <c r="AF25" s="17">
        <f>SUMIF($G$25:$G$30,AA25,$H$25:$H$30)+SUMIF($E$25:$E$30,AA25,$F$25:$F$30)</f>
        <v>5</v>
      </c>
      <c r="AG25" s="17">
        <f>SUMIF($G$25:$G$30,AA25,$F$25:$F$30)+SUMIF($E$25:$E$30,AA25,$H$25:$H$30)</f>
        <v>4</v>
      </c>
      <c r="AH25" s="17">
        <f>AF25-AG25</f>
        <v>1</v>
      </c>
      <c r="AI25" s="17">
        <f>AC25*3+AD25</f>
        <v>5</v>
      </c>
      <c r="AJ25" s="18">
        <f>IF((AI25*100000)+(AH25*1000)+(AF25*1000)=0,1-1000-ROWS($B$1:$B16),AI25*100000+AH25*1000+AF25*1000+ROWS($B$1:$B16))</f>
        <v>506016</v>
      </c>
    </row>
    <row r="26" spans="2:36" ht="17.100000000000001" customHeight="1" x14ac:dyDescent="0.25">
      <c r="B26" s="42" t="s">
        <v>109</v>
      </c>
      <c r="C26" s="43"/>
      <c r="D26" s="44"/>
      <c r="E26" s="90" t="str">
        <f>B21</f>
        <v>Marruecos</v>
      </c>
      <c r="F26" s="70">
        <v>0</v>
      </c>
      <c r="G26" s="90" t="str">
        <f>B22</f>
        <v>Irán</v>
      </c>
      <c r="H26" s="75">
        <v>1</v>
      </c>
      <c r="I26" s="53"/>
      <c r="J26" s="87" t="str">
        <f>VLOOKUP(ROWS($A$1:A2),$T$25:$AI$28,COLUMNS($A$1:H$1),)</f>
        <v>Portugal</v>
      </c>
      <c r="K26" s="27">
        <f>VLOOKUP(ROWS($A$1:B2),$T$25:$AI$28,COLUMNS($A$1:I$1),)</f>
        <v>3</v>
      </c>
      <c r="L26" s="27">
        <f>VLOOKUP(ROWS($A$1:C2),$T$25:$AI$28,COLUMNS($A$1:J$1),)</f>
        <v>1</v>
      </c>
      <c r="M26" s="27">
        <f>VLOOKUP(ROWS($A$1:D2),$T$25:$AI$28,COLUMNS($A$1:K$1),)</f>
        <v>2</v>
      </c>
      <c r="N26" s="27">
        <f>VLOOKUP(ROWS($A$1:E2),$T$25:$AI$28,COLUMNS($A$1:L$1),)</f>
        <v>0</v>
      </c>
      <c r="O26" s="27">
        <f>VLOOKUP(ROWS($A$1:F2),$T$25:$AI$28,COLUMNS($A$1:M$1),)</f>
        <v>5</v>
      </c>
      <c r="P26" s="27">
        <f>VLOOKUP(ROWS($A$1:G2),$T$25:$AI$28,COLUMNS($A$1:N$1),)</f>
        <v>4</v>
      </c>
      <c r="Q26" s="27">
        <f>VLOOKUP(ROWS($A$1:H2),$T$25:$AI$28,COLUMNS($A$1:O$1),)</f>
        <v>1</v>
      </c>
      <c r="R26" s="28">
        <f>VLOOKUP(ROWS($A$1:I2),$T$25:$AI$28,COLUMNS($A$1:P$1),)</f>
        <v>5</v>
      </c>
      <c r="T26" s="16">
        <f>RANK(AJ26,$AJ$25:$AJ$28)</f>
        <v>1</v>
      </c>
      <c r="U26" s="25" t="str">
        <f t="shared" si="7"/>
        <v/>
      </c>
      <c r="V26" s="25" t="str">
        <f t="shared" si="8"/>
        <v/>
      </c>
      <c r="W26" s="25">
        <f t="shared" si="9"/>
        <v>1</v>
      </c>
      <c r="X26" s="25">
        <f t="shared" si="10"/>
        <v>1</v>
      </c>
      <c r="Y26" s="25" t="str">
        <f t="shared" si="11"/>
        <v/>
      </c>
      <c r="Z26" s="25" t="str">
        <f t="shared" si="12"/>
        <v/>
      </c>
      <c r="AA26" s="17" t="str">
        <f>B20</f>
        <v>España</v>
      </c>
      <c r="AB26" s="17">
        <f>SUMPRODUCT(($G$25:$G$30=AA26)*(ISNUMBER($H$25:$H$30)*($H$25:$H$30&lt;&gt;""))+($E$25:$E$30=AA26)*(ISNUMBER($F$25:$F$30)*($F$25:$F$30&lt;&gt;"")))</f>
        <v>3</v>
      </c>
      <c r="AC26" s="17">
        <f t="shared" si="13"/>
        <v>1</v>
      </c>
      <c r="AD26" s="17">
        <f t="shared" si="13"/>
        <v>2</v>
      </c>
      <c r="AE26" s="17">
        <f t="shared" si="13"/>
        <v>0</v>
      </c>
      <c r="AF26" s="17">
        <f>SUMIF($G$25:$G$30,AA26,$H$25:$H$30)+SUMIF($E$25:$E$30,AA26,$F$25:$F$30)</f>
        <v>6</v>
      </c>
      <c r="AG26" s="17">
        <f>SUMIF($G$25:$G$30,AA26,$F$25:$F$30)+SUMIF($E$25:$E$30,AA26,$H$25:$H$30)</f>
        <v>5</v>
      </c>
      <c r="AH26" s="17">
        <f>AF26-AG26</f>
        <v>1</v>
      </c>
      <c r="AI26" s="17">
        <f>AC26*3+AD26</f>
        <v>5</v>
      </c>
      <c r="AJ26" s="18">
        <f>IF((AI26*100000)+(AH26*1000)+(AF26*1000)=0,1-1000-ROWS($B$1:$B17),AI26*100000+AH26*1000+AF26*1000+ROWS($B$1:$B17))</f>
        <v>507017</v>
      </c>
    </row>
    <row r="27" spans="2:36" ht="17.100000000000001" customHeight="1" x14ac:dyDescent="0.25">
      <c r="B27" s="39" t="s">
        <v>110</v>
      </c>
      <c r="C27" s="40"/>
      <c r="D27" s="41"/>
      <c r="E27" s="89" t="str">
        <f>E25</f>
        <v>Portugal</v>
      </c>
      <c r="F27" s="69">
        <v>1</v>
      </c>
      <c r="G27" s="89" t="str">
        <f>E26</f>
        <v>Marruecos</v>
      </c>
      <c r="H27" s="74">
        <v>0</v>
      </c>
      <c r="I27" s="53"/>
      <c r="J27" s="87" t="str">
        <f>VLOOKUP(ROWS($A$1:A3),$T$25:$AI$28,COLUMNS($A$1:H$1),)</f>
        <v>Irán</v>
      </c>
      <c r="K27" s="27">
        <f>VLOOKUP(ROWS($A$1:B3),$T$25:$AI$28,COLUMNS($A$1:I$1),)</f>
        <v>3</v>
      </c>
      <c r="L27" s="27">
        <f>VLOOKUP(ROWS($A$1:C3),$T$25:$AI$28,COLUMNS($A$1:J$1),)</f>
        <v>1</v>
      </c>
      <c r="M27" s="27">
        <f>VLOOKUP(ROWS($A$1:D3),$T$25:$AI$28,COLUMNS($A$1:K$1),)</f>
        <v>1</v>
      </c>
      <c r="N27" s="27">
        <f>VLOOKUP(ROWS($A$1:E3),$T$25:$AI$28,COLUMNS($A$1:L$1),)</f>
        <v>1</v>
      </c>
      <c r="O27" s="27">
        <f>VLOOKUP(ROWS($A$1:F3),$T$25:$AI$28,COLUMNS($A$1:M$1),)</f>
        <v>2</v>
      </c>
      <c r="P27" s="27">
        <f>VLOOKUP(ROWS($A$1:G3),$T$25:$AI$28,COLUMNS($A$1:N$1),)</f>
        <v>2</v>
      </c>
      <c r="Q27" s="27">
        <f>VLOOKUP(ROWS($A$1:H3),$T$25:$AI$28,COLUMNS($A$1:O$1),)</f>
        <v>0</v>
      </c>
      <c r="R27" s="28">
        <f>VLOOKUP(ROWS($A$1:I3),$T$25:$AI$28,COLUMNS($A$1:P$1),)</f>
        <v>4</v>
      </c>
      <c r="T27" s="16">
        <f>RANK(AJ27,$AJ$25:$AJ$28)</f>
        <v>4</v>
      </c>
      <c r="U27" s="25">
        <f t="shared" si="7"/>
        <v>1</v>
      </c>
      <c r="V27" s="25" t="str">
        <f t="shared" si="8"/>
        <v/>
      </c>
      <c r="W27" s="25" t="str">
        <f t="shared" si="9"/>
        <v/>
      </c>
      <c r="X27" s="25" t="str">
        <f t="shared" si="10"/>
        <v/>
      </c>
      <c r="Y27" s="25" t="str">
        <f t="shared" si="11"/>
        <v/>
      </c>
      <c r="Z27" s="25">
        <f t="shared" si="12"/>
        <v>1</v>
      </c>
      <c r="AA27" s="17" t="str">
        <f>B21</f>
        <v>Marruecos</v>
      </c>
      <c r="AB27" s="17">
        <f>SUMPRODUCT(($G$25:$G$30=AA27)*(ISNUMBER($H$25:$H$30)*($H$25:$H$30&lt;&gt;""))+($E$25:$E$30=AA27)*(ISNUMBER($F$25:$F$30)*($F$25:$F$30&lt;&gt;"")))</f>
        <v>3</v>
      </c>
      <c r="AC27" s="17">
        <f t="shared" si="13"/>
        <v>0</v>
      </c>
      <c r="AD27" s="17">
        <f t="shared" si="13"/>
        <v>1</v>
      </c>
      <c r="AE27" s="17">
        <f t="shared" si="13"/>
        <v>2</v>
      </c>
      <c r="AF27" s="17">
        <f>SUMIF($G$25:$G$30,AA27,$H$25:$H$30)+SUMIF($E$25:$E$30,AA27,$F$25:$F$30)</f>
        <v>2</v>
      </c>
      <c r="AG27" s="17">
        <f>SUMIF($G$25:$G$30,AA27,$F$25:$F$30)+SUMIF($E$25:$E$30,AA27,$H$25:$H$30)</f>
        <v>4</v>
      </c>
      <c r="AH27" s="17">
        <f>AF27-AG27</f>
        <v>-2</v>
      </c>
      <c r="AI27" s="17">
        <f>AC27*3+AD27</f>
        <v>1</v>
      </c>
      <c r="AJ27" s="18">
        <f>IF((AI27*100000)+(AH27*1000)+(AF27*1000)=0,1-1000-ROWS($B$1:$B18),AI27*100000+AH27*1000+AF27*1000+ROWS($B$1:$B18))</f>
        <v>100018</v>
      </c>
    </row>
    <row r="28" spans="2:36" ht="17.100000000000001" customHeight="1" thickBot="1" x14ac:dyDescent="0.3">
      <c r="B28" s="42" t="s">
        <v>111</v>
      </c>
      <c r="C28" s="43"/>
      <c r="D28" s="44"/>
      <c r="E28" s="90" t="str">
        <f>G26</f>
        <v>Irán</v>
      </c>
      <c r="F28" s="70">
        <v>0</v>
      </c>
      <c r="G28" s="90" t="str">
        <f>G25</f>
        <v>España</v>
      </c>
      <c r="H28" s="75">
        <v>1</v>
      </c>
      <c r="I28" s="53"/>
      <c r="J28" s="88" t="str">
        <f>VLOOKUP(ROWS($A$1:A4),$T$25:$AI$28,COLUMNS($A$1:H$1),)</f>
        <v>Marruecos</v>
      </c>
      <c r="K28" s="29">
        <f>VLOOKUP(ROWS($A$1:B4),$T$25:$AI$28,COLUMNS($A$1:I$1),)</f>
        <v>3</v>
      </c>
      <c r="L28" s="29">
        <f>VLOOKUP(ROWS($A$1:C4),$T$25:$AI$28,COLUMNS($A$1:J$1),)</f>
        <v>0</v>
      </c>
      <c r="M28" s="29">
        <f>VLOOKUP(ROWS($A$1:D4),$T$25:$AI$28,COLUMNS($A$1:K$1),)</f>
        <v>1</v>
      </c>
      <c r="N28" s="29">
        <f>VLOOKUP(ROWS($A$1:E4),$T$25:$AI$28,COLUMNS($A$1:L$1),)</f>
        <v>2</v>
      </c>
      <c r="O28" s="29">
        <f>VLOOKUP(ROWS($A$1:F4),$T$25:$AI$28,COLUMNS($A$1:M$1),)</f>
        <v>2</v>
      </c>
      <c r="P28" s="29">
        <f>VLOOKUP(ROWS($A$1:G4),$T$25:$AI$28,COLUMNS($A$1:N$1),)</f>
        <v>4</v>
      </c>
      <c r="Q28" s="29">
        <f>VLOOKUP(ROWS($A$1:H4),$T$25:$AI$28,COLUMNS($A$1:O$1),)</f>
        <v>-2</v>
      </c>
      <c r="R28" s="30">
        <f>VLOOKUP(ROWS($A$1:I4),$T$25:$AI$28,COLUMNS($A$1:P$1),)</f>
        <v>1</v>
      </c>
      <c r="T28" s="16">
        <f>RANK(AJ28,$AJ$25:$AJ$28)</f>
        <v>3</v>
      </c>
      <c r="U28" s="25" t="str">
        <f t="shared" si="7"/>
        <v/>
      </c>
      <c r="V28" s="25" t="str">
        <f t="shared" si="8"/>
        <v/>
      </c>
      <c r="W28" s="25">
        <f t="shared" si="9"/>
        <v>1</v>
      </c>
      <c r="X28" s="25">
        <f t="shared" si="10"/>
        <v>1</v>
      </c>
      <c r="Y28" s="25" t="str">
        <f t="shared" si="11"/>
        <v/>
      </c>
      <c r="Z28" s="25" t="str">
        <f t="shared" si="12"/>
        <v/>
      </c>
      <c r="AA28" s="17" t="str">
        <f>B22</f>
        <v>Irán</v>
      </c>
      <c r="AB28" s="17">
        <f>SUMPRODUCT(($G$25:$G$30=AA28)*(ISNUMBER($H$25:$H$30)*($H$25:$H$30&lt;&gt;""))+($E$25:$E$30=AA28)*(ISNUMBER($F$25:$F$30)*($F$25:$F$30&lt;&gt;"")))</f>
        <v>3</v>
      </c>
      <c r="AC28" s="17">
        <f t="shared" si="13"/>
        <v>1</v>
      </c>
      <c r="AD28" s="17">
        <f t="shared" si="13"/>
        <v>1</v>
      </c>
      <c r="AE28" s="17">
        <f t="shared" si="13"/>
        <v>1</v>
      </c>
      <c r="AF28" s="17">
        <f>SUMIF($G$25:$G$30,AA28,$H$25:$H$30)+SUMIF($E$25:$E$30,AA28,$F$25:$F$30)</f>
        <v>2</v>
      </c>
      <c r="AG28" s="17">
        <f>SUMIF($G$25:$G$30,AA28,$F$25:$F$30)+SUMIF($E$25:$E$30,AA28,$H$25:$H$30)</f>
        <v>2</v>
      </c>
      <c r="AH28" s="17">
        <f>AF28-AG28</f>
        <v>0</v>
      </c>
      <c r="AI28" s="17">
        <f>AC28*3+AD28</f>
        <v>4</v>
      </c>
      <c r="AJ28" s="18">
        <f>IF((AI28*100000)+(AH28*1000)+(AF28*1000)=0,1-1000-ROWS($B$1:$B19),AI28*100000+AH28*1000+AF28*1000+ROWS($B$1:$B19))</f>
        <v>402019</v>
      </c>
    </row>
    <row r="29" spans="2:36" ht="17.100000000000001" customHeight="1" x14ac:dyDescent="0.25">
      <c r="B29" s="39" t="s">
        <v>91</v>
      </c>
      <c r="C29" s="40"/>
      <c r="D29" s="41"/>
      <c r="E29" s="89" t="str">
        <f>E28</f>
        <v>Irán</v>
      </c>
      <c r="F29" s="69">
        <v>1</v>
      </c>
      <c r="G29" s="89" t="str">
        <f>E27</f>
        <v>Portugal</v>
      </c>
      <c r="H29" s="71">
        <v>1</v>
      </c>
      <c r="T29" s="16"/>
      <c r="U29" s="25" t="str">
        <f t="shared" si="7"/>
        <v/>
      </c>
      <c r="V29" s="25">
        <f t="shared" si="8"/>
        <v>1</v>
      </c>
      <c r="W29" s="25" t="str">
        <f t="shared" si="9"/>
        <v/>
      </c>
      <c r="X29" s="25" t="str">
        <f t="shared" si="10"/>
        <v/>
      </c>
      <c r="Y29" s="25">
        <f t="shared" si="11"/>
        <v>1</v>
      </c>
      <c r="Z29" s="25" t="str">
        <f t="shared" si="12"/>
        <v/>
      </c>
      <c r="AA29" s="17"/>
      <c r="AB29" s="17"/>
      <c r="AC29" s="17"/>
      <c r="AD29" s="17"/>
      <c r="AE29" s="17"/>
      <c r="AF29" s="17"/>
      <c r="AG29" s="17"/>
      <c r="AH29" s="17"/>
      <c r="AI29" s="17"/>
      <c r="AJ29" s="18"/>
    </row>
    <row r="30" spans="2:36" ht="17.100000000000001" customHeight="1" thickBot="1" x14ac:dyDescent="0.3">
      <c r="B30" s="45" t="s">
        <v>112</v>
      </c>
      <c r="C30" s="46"/>
      <c r="D30" s="47"/>
      <c r="E30" s="91" t="str">
        <f>G25</f>
        <v>España</v>
      </c>
      <c r="F30" s="72">
        <v>2</v>
      </c>
      <c r="G30" s="91" t="str">
        <f>E26</f>
        <v>Marruecos</v>
      </c>
      <c r="H30" s="73">
        <v>2</v>
      </c>
      <c r="T30" s="19"/>
      <c r="U30" s="26" t="str">
        <f t="shared" si="7"/>
        <v/>
      </c>
      <c r="V30" s="26">
        <f t="shared" si="8"/>
        <v>1</v>
      </c>
      <c r="W30" s="26" t="str">
        <f t="shared" si="9"/>
        <v/>
      </c>
      <c r="X30" s="26" t="str">
        <f t="shared" si="10"/>
        <v/>
      </c>
      <c r="Y30" s="26">
        <f t="shared" si="11"/>
        <v>1</v>
      </c>
      <c r="Z30" s="26" t="str">
        <f t="shared" si="12"/>
        <v/>
      </c>
      <c r="AA30" s="20"/>
      <c r="AB30" s="20"/>
      <c r="AC30" s="20"/>
      <c r="AD30" s="20"/>
      <c r="AE30" s="20"/>
      <c r="AF30" s="20"/>
      <c r="AG30" s="20"/>
      <c r="AH30" s="20"/>
      <c r="AI30" s="20"/>
      <c r="AJ30" s="21"/>
    </row>
    <row r="31" spans="2:36" ht="17.100000000000001" customHeight="1" x14ac:dyDescent="0.25"/>
    <row r="32" spans="2:36" ht="17.100000000000001" customHeight="1" thickBot="1" x14ac:dyDescent="0.3">
      <c r="B32" s="14"/>
    </row>
    <row r="33" spans="2:36" ht="17.100000000000001" customHeight="1" thickTop="1" x14ac:dyDescent="0.25">
      <c r="B33" s="15" t="s">
        <v>17</v>
      </c>
      <c r="D33" s="32" t="s">
        <v>33</v>
      </c>
    </row>
    <row r="34" spans="2:36" ht="17.100000000000001" customHeight="1" x14ac:dyDescent="0.25">
      <c r="B34" s="35" t="s">
        <v>24</v>
      </c>
      <c r="D34" s="33" t="str">
        <f>IF(AND(COUNT(I40:I43)=2,COUNTIF(I40:I43,1),COUNTIF(I40:I43,2),SUM(I40:I43)=3,SUM(K40:K43)=12),VLOOKUP(1,I40:J43,2,0),IF(OR(SUM(I40:I43)=3,SUM(K40:K43)=12,COUNTIF(I40:I43,"*")),J40,"---"))</f>
        <v>Francia</v>
      </c>
    </row>
    <row r="35" spans="2:36" ht="17.100000000000001" customHeight="1" x14ac:dyDescent="0.25">
      <c r="B35" s="35" t="s">
        <v>16</v>
      </c>
      <c r="D35" s="31" t="str">
        <f>IF(AND(COUNTIF(I40:I43,"*")=1,SUM(K40:K43)=12),VLOOKUP("*",I40:J43,2,0),IF(AND(COUNT(I40:I43)=2,COUNTIF(I40:I43,1),COUNTIF(I40:I43,2),SUM(K40:K43)=12),VLOOKUP(2,I40:J43,2,0),IF(OR(SUM(I40:I43)=3,SUM(K40:K43)=12),J41,"---")))</f>
        <v>Dinamarca</v>
      </c>
    </row>
    <row r="36" spans="2:36" ht="17.100000000000001" customHeight="1" x14ac:dyDescent="0.25">
      <c r="B36" s="35" t="s">
        <v>76</v>
      </c>
    </row>
    <row r="37" spans="2:36" ht="17.100000000000001" customHeight="1" thickBot="1" x14ac:dyDescent="0.3">
      <c r="B37" s="36" t="s">
        <v>77</v>
      </c>
    </row>
    <row r="38" spans="2:36" ht="17.100000000000001" customHeight="1" thickTop="1" thickBot="1" x14ac:dyDescent="0.3"/>
    <row r="39" spans="2:36" ht="17.100000000000001" customHeight="1" x14ac:dyDescent="0.25">
      <c r="B39" s="37" t="s">
        <v>88</v>
      </c>
      <c r="C39" s="38"/>
      <c r="D39" s="38"/>
      <c r="E39" s="49" t="s">
        <v>34</v>
      </c>
      <c r="F39" s="49"/>
      <c r="G39" s="49" t="s">
        <v>34</v>
      </c>
      <c r="H39" s="51"/>
      <c r="J39" s="86" t="s">
        <v>162</v>
      </c>
      <c r="K39" s="76" t="s">
        <v>11</v>
      </c>
      <c r="L39" s="77" t="s">
        <v>3</v>
      </c>
      <c r="M39" s="78" t="s">
        <v>4</v>
      </c>
      <c r="N39" s="79" t="s">
        <v>5</v>
      </c>
      <c r="O39" s="80" t="s">
        <v>7</v>
      </c>
      <c r="P39" s="81" t="s">
        <v>8</v>
      </c>
      <c r="Q39" s="82" t="s">
        <v>9</v>
      </c>
      <c r="R39" s="83" t="s">
        <v>10</v>
      </c>
      <c r="T39" s="22" t="s">
        <v>12</v>
      </c>
      <c r="U39" s="23" t="s">
        <v>3</v>
      </c>
      <c r="V39" s="23" t="s">
        <v>4</v>
      </c>
      <c r="W39" s="23" t="s">
        <v>5</v>
      </c>
      <c r="X39" s="23" t="s">
        <v>3</v>
      </c>
      <c r="Y39" s="23" t="s">
        <v>4</v>
      </c>
      <c r="Z39" s="23" t="s">
        <v>5</v>
      </c>
      <c r="AA39" s="23" t="s">
        <v>6</v>
      </c>
      <c r="AB39" s="23" t="s">
        <v>11</v>
      </c>
      <c r="AC39" s="23" t="s">
        <v>3</v>
      </c>
      <c r="AD39" s="23" t="s">
        <v>4</v>
      </c>
      <c r="AE39" s="23" t="s">
        <v>5</v>
      </c>
      <c r="AF39" s="23" t="s">
        <v>7</v>
      </c>
      <c r="AG39" s="23" t="s">
        <v>8</v>
      </c>
      <c r="AH39" s="23" t="s">
        <v>9</v>
      </c>
      <c r="AI39" s="23" t="s">
        <v>10</v>
      </c>
      <c r="AJ39" s="24" t="s">
        <v>13</v>
      </c>
    </row>
    <row r="40" spans="2:36" ht="17.100000000000001" customHeight="1" x14ac:dyDescent="0.25">
      <c r="B40" s="39" t="s">
        <v>113</v>
      </c>
      <c r="C40" s="40"/>
      <c r="D40" s="41"/>
      <c r="E40" s="89" t="str">
        <f>B34</f>
        <v>Francia</v>
      </c>
      <c r="F40" s="69">
        <v>2</v>
      </c>
      <c r="G40" s="89" t="str">
        <f>B35</f>
        <v>Australia</v>
      </c>
      <c r="H40" s="74">
        <v>1</v>
      </c>
      <c r="I40" s="53"/>
      <c r="J40" s="87" t="str">
        <f>VLOOKUP(ROWS($A$1:A1),$T$40:$AI$43,COLUMNS($A$1:H$1),)</f>
        <v>Francia</v>
      </c>
      <c r="K40" s="27">
        <f>VLOOKUP(ROWS($A$1:B1),$T$40:$AI$43,COLUMNS($A$1:I$1),)</f>
        <v>3</v>
      </c>
      <c r="L40" s="27">
        <f>VLOOKUP(ROWS($A$1:C1),$T$40:$AI$43,COLUMNS($A$1:J$1),)</f>
        <v>2</v>
      </c>
      <c r="M40" s="27">
        <f>VLOOKUP(ROWS($A$1:D1),$T$40:$AI$43,COLUMNS($A$1:K$1),)</f>
        <v>1</v>
      </c>
      <c r="N40" s="27">
        <f>VLOOKUP(ROWS($A$1:E1),$T$40:$AI$43,COLUMNS($A$1:L$1),)</f>
        <v>0</v>
      </c>
      <c r="O40" s="27">
        <f>VLOOKUP(ROWS($A$1:F1),$T$40:$AI$43,COLUMNS($A$1:M$1),)</f>
        <v>3</v>
      </c>
      <c r="P40" s="27">
        <f>VLOOKUP(ROWS($A$1:G1),$T$40:$AI$43,COLUMNS($A$1:N$1),)</f>
        <v>1</v>
      </c>
      <c r="Q40" s="27">
        <f>VLOOKUP(ROWS($A$1:H1),$T$40:$AI$43,COLUMNS($A$1:O$1),)</f>
        <v>2</v>
      </c>
      <c r="R40" s="28">
        <f>VLOOKUP(ROWS($A$1:I1),$T$40:$AI$43,COLUMNS($A$1:P$1),)</f>
        <v>7</v>
      </c>
      <c r="T40" s="16">
        <f>RANK(AJ40,$AJ$40:$AJ$43)</f>
        <v>1</v>
      </c>
      <c r="U40" s="25">
        <f t="shared" ref="U40:U45" si="14">IF(F40&gt;H40,1,IF(F40=H40,"",IF(F40&lt;H40,"")))</f>
        <v>1</v>
      </c>
      <c r="V40" s="25" t="str">
        <f t="shared" ref="V40:V45" si="15">IF(AND(ISNUMBER(F40),ISNUMBER(H40)),(IF(F40=H40,1,"")),"")</f>
        <v/>
      </c>
      <c r="W40" s="25" t="str">
        <f t="shared" ref="W40:W45" si="16">IF(H40&gt;F40,1,"")</f>
        <v/>
      </c>
      <c r="X40" s="25" t="str">
        <f t="shared" ref="X40:X45" si="17">IF(H40&gt;F40,1,IF(H40=F40,"",IF(H40&lt;F40,"")))</f>
        <v/>
      </c>
      <c r="Y40" s="25" t="str">
        <f t="shared" ref="Y40:Y45" si="18">IF(AND(ISNUMBER(F40),ISNUMBER(H40)),(IF(F40=H40,1,"")),"")</f>
        <v/>
      </c>
      <c r="Z40" s="25">
        <f t="shared" ref="Z40:Z45" si="19">IF(H40&lt;F40,1,"")</f>
        <v>1</v>
      </c>
      <c r="AA40" s="17" t="str">
        <f>B34</f>
        <v>Francia</v>
      </c>
      <c r="AB40" s="17">
        <f>SUMPRODUCT(($G$40:$G$45=AA40)*(ISNUMBER($H$40:$H$45)*($H$40:$H$45&lt;&gt;""))+($E$40:$E$45=AA40)*(ISNUMBER($F$40:$F$45)*($F$40:$F$45&lt;&gt;"")))</f>
        <v>3</v>
      </c>
      <c r="AC40" s="17">
        <f>SUMIF($G$40:$G$45,$AA40,X$40:X$45)+SUMIF($E$40:$E$45,$AA40,U$40:U$45)</f>
        <v>2</v>
      </c>
      <c r="AD40" s="17">
        <f t="shared" ref="AD40:AE43" si="20">SUMIF($G$40:$G$45,$AA40,Y$40:Y$45)+SUMIF($E$40:$E$45,$AA40,V$40:V$45)</f>
        <v>1</v>
      </c>
      <c r="AE40" s="17">
        <f t="shared" si="20"/>
        <v>0</v>
      </c>
      <c r="AF40" s="17">
        <f>SUMIF($G$40:$G$45,AA40,$H$40:$H$45)+SUMIF($E$40:$E$45,AA40,$F$40:$F$45)</f>
        <v>3</v>
      </c>
      <c r="AG40" s="17">
        <f>SUMIF($G$40:$G$45,AA40,$F$40:$F$45)+SUMIF($E$40:$E$45,AA40,$H$40:$H$45)</f>
        <v>1</v>
      </c>
      <c r="AH40" s="17">
        <f>AF40-AG40</f>
        <v>2</v>
      </c>
      <c r="AI40" s="17">
        <f>AC40*3+AD40</f>
        <v>7</v>
      </c>
      <c r="AJ40" s="18">
        <f>IF((AI40*100000)+(AH40*1000)+(AF40*1000)=0,1-1000-ROWS($B$1:$B31),AI40*100000+AH40*1000+AF40*1000+ROWS($B$1:$B31))</f>
        <v>705031</v>
      </c>
    </row>
    <row r="41" spans="2:36" ht="17.100000000000001" customHeight="1" x14ac:dyDescent="0.25">
      <c r="B41" s="42" t="s">
        <v>92</v>
      </c>
      <c r="C41" s="43"/>
      <c r="D41" s="44"/>
      <c r="E41" s="90" t="str">
        <f>B36</f>
        <v>Perú</v>
      </c>
      <c r="F41" s="70">
        <v>0</v>
      </c>
      <c r="G41" s="90" t="str">
        <f>B37</f>
        <v>Dinamarca</v>
      </c>
      <c r="H41" s="75">
        <v>1</v>
      </c>
      <c r="I41" s="53"/>
      <c r="J41" s="87" t="str">
        <f>VLOOKUP(ROWS($A$1:A2),$T$40:$AI$43,COLUMNS($A$1:H$1),)</f>
        <v>Dinamarca</v>
      </c>
      <c r="K41" s="27">
        <f>VLOOKUP(ROWS($A$1:B2),$T$40:$AI$43,COLUMNS($A$1:I$1),)</f>
        <v>3</v>
      </c>
      <c r="L41" s="27">
        <f>VLOOKUP(ROWS($A$1:C2),$T$40:$AI$43,COLUMNS($A$1:J$1),)</f>
        <v>1</v>
      </c>
      <c r="M41" s="27">
        <f>VLOOKUP(ROWS($A$1:D2),$T$40:$AI$43,COLUMNS($A$1:K$1),)</f>
        <v>2</v>
      </c>
      <c r="N41" s="27">
        <f>VLOOKUP(ROWS($A$1:E2),$T$40:$AI$43,COLUMNS($A$1:L$1),)</f>
        <v>0</v>
      </c>
      <c r="O41" s="27">
        <f>VLOOKUP(ROWS($A$1:F2),$T$40:$AI$43,COLUMNS($A$1:M$1),)</f>
        <v>2</v>
      </c>
      <c r="P41" s="27">
        <f>VLOOKUP(ROWS($A$1:G2),$T$40:$AI$43,COLUMNS($A$1:N$1),)</f>
        <v>1</v>
      </c>
      <c r="Q41" s="27">
        <f>VLOOKUP(ROWS($A$1:H2),$T$40:$AI$43,COLUMNS($A$1:O$1),)</f>
        <v>1</v>
      </c>
      <c r="R41" s="28">
        <f>VLOOKUP(ROWS($A$1:I2),$T$40:$AI$43,COLUMNS($A$1:P$1),)</f>
        <v>5</v>
      </c>
      <c r="T41" s="16">
        <f>RANK(AJ41,$AJ$40:$AJ$43)</f>
        <v>4</v>
      </c>
      <c r="U41" s="25" t="str">
        <f t="shared" si="14"/>
        <v/>
      </c>
      <c r="V41" s="25" t="str">
        <f t="shared" si="15"/>
        <v/>
      </c>
      <c r="W41" s="25">
        <f t="shared" si="16"/>
        <v>1</v>
      </c>
      <c r="X41" s="25">
        <f t="shared" si="17"/>
        <v>1</v>
      </c>
      <c r="Y41" s="25" t="str">
        <f t="shared" si="18"/>
        <v/>
      </c>
      <c r="Z41" s="25" t="str">
        <f t="shared" si="19"/>
        <v/>
      </c>
      <c r="AA41" s="17" t="str">
        <f>B35</f>
        <v>Australia</v>
      </c>
      <c r="AB41" s="17">
        <f>SUMPRODUCT(($G$40:$G$45=AA41)*(ISNUMBER($H$40:$H$45)*($H$40:$H$45&lt;&gt;""))+($E$40:$E$45=AA41)*(ISNUMBER($F$40:$F$45)*($F$40:$F$45&lt;&gt;"")))</f>
        <v>3</v>
      </c>
      <c r="AC41" s="17">
        <f>SUMIF($G$40:$G$45,$AA41,X$40:X$45)+SUMIF($E$40:$E$45,$AA41,U$40:U$45)</f>
        <v>0</v>
      </c>
      <c r="AD41" s="17">
        <f t="shared" si="20"/>
        <v>1</v>
      </c>
      <c r="AE41" s="17">
        <f t="shared" si="20"/>
        <v>2</v>
      </c>
      <c r="AF41" s="17">
        <f>SUMIF($G$40:$G$45,AA41,$H$40:$H$45)+SUMIF($E$40:$E$45,AA41,$F$40:$F$45)</f>
        <v>2</v>
      </c>
      <c r="AG41" s="17">
        <f>SUMIF($G$40:$G$45,AA41,$F$40:$F$45)+SUMIF($E$40:$E$45,AA41,$H$40:$H$45)</f>
        <v>5</v>
      </c>
      <c r="AH41" s="17">
        <f>AF41-AG41</f>
        <v>-3</v>
      </c>
      <c r="AI41" s="17">
        <f>AC41*3+AD41</f>
        <v>1</v>
      </c>
      <c r="AJ41" s="18">
        <f>IF((AI41*100000)+(AH41*1000)+(AF41*1000)=0,1-1000-ROWS($B$1:$B32),AI41*100000+AH41*1000+AF41*1000+ROWS($B$1:$B32))</f>
        <v>99032</v>
      </c>
    </row>
    <row r="42" spans="2:36" ht="17.100000000000001" customHeight="1" x14ac:dyDescent="0.25">
      <c r="B42" s="39" t="s">
        <v>114</v>
      </c>
      <c r="C42" s="40"/>
      <c r="D42" s="41"/>
      <c r="E42" s="89" t="str">
        <f>E40</f>
        <v>Francia</v>
      </c>
      <c r="F42" s="69">
        <v>1</v>
      </c>
      <c r="G42" s="89" t="str">
        <f>E41</f>
        <v>Perú</v>
      </c>
      <c r="H42" s="74">
        <v>0</v>
      </c>
      <c r="I42" s="53"/>
      <c r="J42" s="87" t="str">
        <f>VLOOKUP(ROWS($A$1:A3),$T$40:$AI$43,COLUMNS($A$1:H$1),)</f>
        <v>Perú</v>
      </c>
      <c r="K42" s="27">
        <f>VLOOKUP(ROWS($A$1:B3),$T$40:$AI$43,COLUMNS($A$1:I$1),)</f>
        <v>3</v>
      </c>
      <c r="L42" s="27">
        <f>VLOOKUP(ROWS($A$1:C3),$T$40:$AI$43,COLUMNS($A$1:J$1),)</f>
        <v>1</v>
      </c>
      <c r="M42" s="27">
        <f>VLOOKUP(ROWS($A$1:D3),$T$40:$AI$43,COLUMNS($A$1:K$1),)</f>
        <v>0</v>
      </c>
      <c r="N42" s="27">
        <f>VLOOKUP(ROWS($A$1:E3),$T$40:$AI$43,COLUMNS($A$1:L$1),)</f>
        <v>2</v>
      </c>
      <c r="O42" s="27">
        <f>VLOOKUP(ROWS($A$1:F3),$T$40:$AI$43,COLUMNS($A$1:M$1),)</f>
        <v>2</v>
      </c>
      <c r="P42" s="27">
        <f>VLOOKUP(ROWS($A$1:G3),$T$40:$AI$43,COLUMNS($A$1:N$1),)</f>
        <v>2</v>
      </c>
      <c r="Q42" s="27">
        <f>VLOOKUP(ROWS($A$1:H3),$T$40:$AI$43,COLUMNS($A$1:O$1),)</f>
        <v>0</v>
      </c>
      <c r="R42" s="28">
        <f>VLOOKUP(ROWS($A$1:I3),$T$40:$AI$43,COLUMNS($A$1:P$1),)</f>
        <v>3</v>
      </c>
      <c r="T42" s="16">
        <f>RANK(AJ42,$AJ$40:$AJ$43)</f>
        <v>3</v>
      </c>
      <c r="U42" s="25">
        <f t="shared" si="14"/>
        <v>1</v>
      </c>
      <c r="V42" s="25" t="str">
        <f t="shared" si="15"/>
        <v/>
      </c>
      <c r="W42" s="25" t="str">
        <f t="shared" si="16"/>
        <v/>
      </c>
      <c r="X42" s="25" t="str">
        <f t="shared" si="17"/>
        <v/>
      </c>
      <c r="Y42" s="25" t="str">
        <f t="shared" si="18"/>
        <v/>
      </c>
      <c r="Z42" s="25">
        <f t="shared" si="19"/>
        <v>1</v>
      </c>
      <c r="AA42" s="17" t="str">
        <f>B36</f>
        <v>Perú</v>
      </c>
      <c r="AB42" s="17">
        <f>SUMPRODUCT(($G$40:$G$45=AA42)*(ISNUMBER($H$40:$H$45)*($H$40:$H$45&lt;&gt;""))+($E$40:$E$45=AA42)*(ISNUMBER($F$40:$F$45)*($F$40:$F$45&lt;&gt;"")))</f>
        <v>3</v>
      </c>
      <c r="AC42" s="17">
        <f>SUMIF($G$40:$G$45,$AA42,X$40:X$45)+SUMIF($E$40:$E$45,$AA42,U$40:U$45)</f>
        <v>1</v>
      </c>
      <c r="AD42" s="17">
        <f t="shared" si="20"/>
        <v>0</v>
      </c>
      <c r="AE42" s="17">
        <f t="shared" si="20"/>
        <v>2</v>
      </c>
      <c r="AF42" s="17">
        <f>SUMIF($G$40:$G$45,AA42,$H$40:$H$45)+SUMIF($E$40:$E$45,AA42,$F$40:$F$45)</f>
        <v>2</v>
      </c>
      <c r="AG42" s="17">
        <f>SUMIF($G$40:$G$45,AA42,$F$40:$F$45)+SUMIF($E$40:$E$45,AA42,$H$40:$H$45)</f>
        <v>2</v>
      </c>
      <c r="AH42" s="17">
        <f>AF42-AG42</f>
        <v>0</v>
      </c>
      <c r="AI42" s="17">
        <f>AC42*3+AD42</f>
        <v>3</v>
      </c>
      <c r="AJ42" s="18">
        <f>IF((AI42*100000)+(AH42*1000)+(AF42*1000)=0,1-1000-ROWS($B$1:$B33),AI42*100000+AH42*1000+AF42*1000+ROWS($B$1:$B33))</f>
        <v>302033</v>
      </c>
    </row>
    <row r="43" spans="2:36" ht="17.100000000000001" customHeight="1" thickBot="1" x14ac:dyDescent="0.3">
      <c r="B43" s="42" t="s">
        <v>93</v>
      </c>
      <c r="C43" s="43"/>
      <c r="D43" s="44"/>
      <c r="E43" s="90" t="str">
        <f>G41</f>
        <v>Dinamarca</v>
      </c>
      <c r="F43" s="70">
        <v>1</v>
      </c>
      <c r="G43" s="90" t="str">
        <f>G40</f>
        <v>Australia</v>
      </c>
      <c r="H43" s="75">
        <v>1</v>
      </c>
      <c r="I43" s="53"/>
      <c r="J43" s="88" t="str">
        <f>VLOOKUP(ROWS($A$1:A4),$T$40:$AI$43,COLUMNS($A$1:H$1),)</f>
        <v>Australia</v>
      </c>
      <c r="K43" s="29">
        <f>VLOOKUP(ROWS($A$1:B4),$T$40:$AI$43,COLUMNS($A$1:I$1),)</f>
        <v>3</v>
      </c>
      <c r="L43" s="29">
        <f>VLOOKUP(ROWS($A$1:C4),$T$40:$AI$43,COLUMNS($A$1:J$1),)</f>
        <v>0</v>
      </c>
      <c r="M43" s="29">
        <f>VLOOKUP(ROWS($A$1:D4),$T$40:$AI$43,COLUMNS($A$1:K$1),)</f>
        <v>1</v>
      </c>
      <c r="N43" s="29">
        <f>VLOOKUP(ROWS($A$1:E4),$T$40:$AI$43,COLUMNS($A$1:L$1),)</f>
        <v>2</v>
      </c>
      <c r="O43" s="29">
        <f>VLOOKUP(ROWS($A$1:F4),$T$40:$AI$43,COLUMNS($A$1:M$1),)</f>
        <v>2</v>
      </c>
      <c r="P43" s="29">
        <f>VLOOKUP(ROWS($A$1:G4),$T$40:$AI$43,COLUMNS($A$1:N$1),)</f>
        <v>5</v>
      </c>
      <c r="Q43" s="29">
        <f>VLOOKUP(ROWS($A$1:H4),$T$40:$AI$43,COLUMNS($A$1:O$1),)</f>
        <v>-3</v>
      </c>
      <c r="R43" s="30">
        <f>VLOOKUP(ROWS($A$1:I4),$T$40:$AI$43,COLUMNS($A$1:P$1),)</f>
        <v>1</v>
      </c>
      <c r="T43" s="16">
        <f>RANK(AJ43,$AJ$40:$AJ$43)</f>
        <v>2</v>
      </c>
      <c r="U43" s="25" t="str">
        <f t="shared" si="14"/>
        <v/>
      </c>
      <c r="V43" s="25">
        <f t="shared" si="15"/>
        <v>1</v>
      </c>
      <c r="W43" s="25" t="str">
        <f t="shared" si="16"/>
        <v/>
      </c>
      <c r="X43" s="25" t="str">
        <f t="shared" si="17"/>
        <v/>
      </c>
      <c r="Y43" s="25">
        <f t="shared" si="18"/>
        <v>1</v>
      </c>
      <c r="Z43" s="25" t="str">
        <f t="shared" si="19"/>
        <v/>
      </c>
      <c r="AA43" s="17" t="str">
        <f>B37</f>
        <v>Dinamarca</v>
      </c>
      <c r="AB43" s="17">
        <f>SUMPRODUCT(($G$40:$G$45=AA43)*(ISNUMBER($H$40:$H$45)*($H$40:$H$45&lt;&gt;""))+($E$40:$E$45=AA43)*(ISNUMBER($F$40:$F$45)*($F$40:$F$45&lt;&gt;"")))</f>
        <v>3</v>
      </c>
      <c r="AC43" s="17">
        <f>SUMIF($G$40:$G$45,$AA43,X$40:X$45)+SUMIF($E$40:$E$45,$AA43,U$40:U$45)</f>
        <v>1</v>
      </c>
      <c r="AD43" s="17">
        <f t="shared" si="20"/>
        <v>2</v>
      </c>
      <c r="AE43" s="17">
        <f t="shared" si="20"/>
        <v>0</v>
      </c>
      <c r="AF43" s="17">
        <f>SUMIF($G$40:$G$45,AA43,$H$40:$H$45)+SUMIF($E$40:$E$45,AA43,$F$40:$F$45)</f>
        <v>2</v>
      </c>
      <c r="AG43" s="17">
        <f>SUMIF($G$40:$G$45,AA43,$F$40:$F$45)+SUMIF($E$40:$E$45,AA43,$H$40:$H$45)</f>
        <v>1</v>
      </c>
      <c r="AH43" s="17">
        <f>AF43-AG43</f>
        <v>1</v>
      </c>
      <c r="AI43" s="17">
        <f>AC43*3+AD43</f>
        <v>5</v>
      </c>
      <c r="AJ43" s="18">
        <f>IF((AI43*100000)+(AH43*1000)+(AF43*1000)=0,1-1000-ROWS($B$1:$B34),AI43*100000+AH43*1000+AF43*1000+ROWS($B$1:$B34))</f>
        <v>503034</v>
      </c>
    </row>
    <row r="44" spans="2:36" ht="17.100000000000001" customHeight="1" x14ac:dyDescent="0.25">
      <c r="B44" s="39" t="s">
        <v>115</v>
      </c>
      <c r="C44" s="40"/>
      <c r="D44" s="41"/>
      <c r="E44" s="89" t="str">
        <f>E43</f>
        <v>Dinamarca</v>
      </c>
      <c r="F44" s="69">
        <v>0</v>
      </c>
      <c r="G44" s="89" t="str">
        <f>E42</f>
        <v>Francia</v>
      </c>
      <c r="H44" s="71">
        <v>0</v>
      </c>
      <c r="T44" s="16"/>
      <c r="U44" s="25" t="str">
        <f t="shared" si="14"/>
        <v/>
      </c>
      <c r="V44" s="25">
        <f t="shared" si="15"/>
        <v>1</v>
      </c>
      <c r="W44" s="25" t="str">
        <f t="shared" si="16"/>
        <v/>
      </c>
      <c r="X44" s="25" t="str">
        <f t="shared" si="17"/>
        <v/>
      </c>
      <c r="Y44" s="25">
        <f t="shared" si="18"/>
        <v>1</v>
      </c>
      <c r="Z44" s="25" t="str">
        <f t="shared" si="19"/>
        <v/>
      </c>
      <c r="AA44" s="17"/>
      <c r="AB44" s="17"/>
      <c r="AC44" s="17"/>
      <c r="AD44" s="17"/>
      <c r="AE44" s="17"/>
      <c r="AF44" s="17"/>
      <c r="AG44" s="17"/>
      <c r="AH44" s="17"/>
      <c r="AI44" s="17"/>
      <c r="AJ44" s="18"/>
    </row>
    <row r="45" spans="2:36" ht="17.100000000000001" customHeight="1" thickBot="1" x14ac:dyDescent="0.3">
      <c r="B45" s="45" t="s">
        <v>116</v>
      </c>
      <c r="C45" s="46"/>
      <c r="D45" s="47"/>
      <c r="E45" s="91" t="str">
        <f>G40</f>
        <v>Australia</v>
      </c>
      <c r="F45" s="72">
        <v>0</v>
      </c>
      <c r="G45" s="91" t="str">
        <f>E41</f>
        <v>Perú</v>
      </c>
      <c r="H45" s="73">
        <v>2</v>
      </c>
      <c r="T45" s="19"/>
      <c r="U45" s="26" t="str">
        <f t="shared" si="14"/>
        <v/>
      </c>
      <c r="V45" s="26" t="str">
        <f t="shared" si="15"/>
        <v/>
      </c>
      <c r="W45" s="26">
        <f t="shared" si="16"/>
        <v>1</v>
      </c>
      <c r="X45" s="26">
        <f t="shared" si="17"/>
        <v>1</v>
      </c>
      <c r="Y45" s="26" t="str">
        <f t="shared" si="18"/>
        <v/>
      </c>
      <c r="Z45" s="26" t="str">
        <f t="shared" si="19"/>
        <v/>
      </c>
      <c r="AA45" s="20"/>
      <c r="AB45" s="20"/>
      <c r="AC45" s="20"/>
      <c r="AD45" s="20"/>
      <c r="AE45" s="20"/>
      <c r="AF45" s="20"/>
      <c r="AG45" s="20"/>
      <c r="AH45" s="20"/>
      <c r="AI45" s="20"/>
      <c r="AJ45" s="21"/>
    </row>
    <row r="46" spans="2:36" ht="17.100000000000001" customHeight="1" x14ac:dyDescent="0.25"/>
    <row r="47" spans="2:36" ht="17.100000000000001" customHeight="1" thickBot="1" x14ac:dyDescent="0.3">
      <c r="B47" s="14"/>
    </row>
    <row r="48" spans="2:36" ht="17.100000000000001" customHeight="1" thickTop="1" x14ac:dyDescent="0.25">
      <c r="B48" s="15" t="s">
        <v>19</v>
      </c>
      <c r="D48" s="32" t="s">
        <v>33</v>
      </c>
    </row>
    <row r="49" spans="2:36" ht="17.100000000000001" customHeight="1" x14ac:dyDescent="0.25">
      <c r="B49" s="35" t="s">
        <v>26</v>
      </c>
      <c r="D49" s="33" t="str">
        <f>IF(AND(COUNT(I55:I58)=2,COUNTIF(I55:I58,1),COUNTIF(I55:I58,2),SUM(I55:I58)=3,SUM(K55:K58)=12),VLOOKUP(1,I55:J58,2,0),IF(OR(SUM(I55:I58)=3,SUM(K55:K58)=12,COUNTIF(I55:I58,"*")),J55,"---"))</f>
        <v>Croacia</v>
      </c>
    </row>
    <row r="50" spans="2:36" ht="17.100000000000001" customHeight="1" x14ac:dyDescent="0.25">
      <c r="B50" s="35" t="s">
        <v>78</v>
      </c>
      <c r="D50" s="31" t="str">
        <f>IF(AND(COUNTIF(I55:I58,"*")=1,SUM(K55:K58)=12),VLOOKUP("*",I55:J58,2,0),IF(AND(COUNT(I55:I58)=2,COUNTIF(I55:I58,1),COUNTIF(I55:I58,2),SUM(K55:K58)=12),VLOOKUP(2,I55:J58,2,0),IF(OR(SUM(I55:I58)=3,SUM(K55:K58)=12),J56,"---")))</f>
        <v>Argentina</v>
      </c>
    </row>
    <row r="51" spans="2:36" ht="17.100000000000001" customHeight="1" x14ac:dyDescent="0.25">
      <c r="B51" s="35" t="s">
        <v>2</v>
      </c>
    </row>
    <row r="52" spans="2:36" ht="17.100000000000001" customHeight="1" thickBot="1" x14ac:dyDescent="0.3">
      <c r="B52" s="36" t="s">
        <v>27</v>
      </c>
    </row>
    <row r="53" spans="2:36" ht="17.100000000000001" customHeight="1" thickTop="1" thickBot="1" x14ac:dyDescent="0.3"/>
    <row r="54" spans="2:36" ht="17.100000000000001" customHeight="1" x14ac:dyDescent="0.25">
      <c r="B54" s="37" t="s">
        <v>88</v>
      </c>
      <c r="C54" s="38"/>
      <c r="D54" s="38"/>
      <c r="E54" s="49" t="s">
        <v>34</v>
      </c>
      <c r="F54" s="49"/>
      <c r="G54" s="49" t="s">
        <v>34</v>
      </c>
      <c r="H54" s="51"/>
      <c r="J54" s="86" t="s">
        <v>162</v>
      </c>
      <c r="K54" s="76" t="s">
        <v>11</v>
      </c>
      <c r="L54" s="77" t="s">
        <v>3</v>
      </c>
      <c r="M54" s="78" t="s">
        <v>4</v>
      </c>
      <c r="N54" s="79" t="s">
        <v>5</v>
      </c>
      <c r="O54" s="80" t="s">
        <v>7</v>
      </c>
      <c r="P54" s="81" t="s">
        <v>8</v>
      </c>
      <c r="Q54" s="82" t="s">
        <v>9</v>
      </c>
      <c r="R54" s="83" t="s">
        <v>10</v>
      </c>
      <c r="T54" s="22" t="s">
        <v>12</v>
      </c>
      <c r="U54" s="23" t="s">
        <v>3</v>
      </c>
      <c r="V54" s="23" t="s">
        <v>4</v>
      </c>
      <c r="W54" s="23" t="s">
        <v>5</v>
      </c>
      <c r="X54" s="23" t="s">
        <v>3</v>
      </c>
      <c r="Y54" s="23" t="s">
        <v>4</v>
      </c>
      <c r="Z54" s="23" t="s">
        <v>5</v>
      </c>
      <c r="AA54" s="23" t="s">
        <v>6</v>
      </c>
      <c r="AB54" s="23" t="s">
        <v>11</v>
      </c>
      <c r="AC54" s="23" t="s">
        <v>3</v>
      </c>
      <c r="AD54" s="23" t="s">
        <v>4</v>
      </c>
      <c r="AE54" s="23" t="s">
        <v>5</v>
      </c>
      <c r="AF54" s="23" t="s">
        <v>7</v>
      </c>
      <c r="AG54" s="23" t="s">
        <v>8</v>
      </c>
      <c r="AH54" s="23" t="s">
        <v>9</v>
      </c>
      <c r="AI54" s="23" t="s">
        <v>10</v>
      </c>
      <c r="AJ54" s="24" t="s">
        <v>13</v>
      </c>
    </row>
    <row r="55" spans="2:36" ht="17.100000000000001" customHeight="1" x14ac:dyDescent="0.25">
      <c r="B55" s="39" t="s">
        <v>117</v>
      </c>
      <c r="C55" s="40"/>
      <c r="D55" s="41"/>
      <c r="E55" s="89" t="str">
        <f>B49</f>
        <v>Argentina</v>
      </c>
      <c r="F55" s="69">
        <v>1</v>
      </c>
      <c r="G55" s="89" t="str">
        <f>B50</f>
        <v>Islandia</v>
      </c>
      <c r="H55" s="74">
        <v>1</v>
      </c>
      <c r="I55" s="53"/>
      <c r="J55" s="87" t="str">
        <f>VLOOKUP(ROWS($A$1:A1),$T$55:$AI$58,COLUMNS($A$1:H$1),)</f>
        <v>Croacia</v>
      </c>
      <c r="K55" s="27">
        <f>VLOOKUP(ROWS($A$1:B1),$T$55:$AI$58,COLUMNS($A$1:I$1),)</f>
        <v>3</v>
      </c>
      <c r="L55" s="27">
        <f>VLOOKUP(ROWS($A$1:C1),$T$55:$AI$58,COLUMNS($A$1:J$1),)</f>
        <v>3</v>
      </c>
      <c r="M55" s="27">
        <f>VLOOKUP(ROWS($A$1:D1),$T$55:$AI$58,COLUMNS($A$1:K$1),)</f>
        <v>0</v>
      </c>
      <c r="N55" s="27">
        <f>VLOOKUP(ROWS($A$1:E1),$T$55:$AI$58,COLUMNS($A$1:L$1),)</f>
        <v>0</v>
      </c>
      <c r="O55" s="27">
        <f>VLOOKUP(ROWS($A$1:F1),$T$55:$AI$58,COLUMNS($A$1:M$1),)</f>
        <v>7</v>
      </c>
      <c r="P55" s="27">
        <f>VLOOKUP(ROWS($A$1:G1),$T$55:$AI$58,COLUMNS($A$1:N$1),)</f>
        <v>1</v>
      </c>
      <c r="Q55" s="27">
        <f>VLOOKUP(ROWS($A$1:H1),$T$55:$AI$58,COLUMNS($A$1:O$1),)</f>
        <v>6</v>
      </c>
      <c r="R55" s="28">
        <f>VLOOKUP(ROWS($A$1:I1),$T$55:$AI$58,COLUMNS($A$1:P$1),)</f>
        <v>9</v>
      </c>
      <c r="T55" s="16">
        <f>RANK(AJ55,$AJ$55:$AJ$58)</f>
        <v>2</v>
      </c>
      <c r="U55" s="25" t="str">
        <f t="shared" ref="U55:U60" si="21">IF(F55&gt;H55,1,IF(F55=H55,"",IF(F55&lt;H55,"")))</f>
        <v/>
      </c>
      <c r="V55" s="25">
        <f t="shared" ref="V55:V60" si="22">IF(AND(ISNUMBER(F55),ISNUMBER(H55)),(IF(F55=H55,1,"")),"")</f>
        <v>1</v>
      </c>
      <c r="W55" s="25" t="str">
        <f t="shared" ref="W55:W60" si="23">IF(H55&gt;F55,1,"")</f>
        <v/>
      </c>
      <c r="X55" s="25" t="str">
        <f t="shared" ref="X55:X60" si="24">IF(H55&gt;F55,1,IF(H55=F55,"",IF(H55&lt;F55,"")))</f>
        <v/>
      </c>
      <c r="Y55" s="25">
        <f t="shared" ref="Y55:Y60" si="25">IF(AND(ISNUMBER(F55),ISNUMBER(H55)),(IF(F55=H55,1,"")),"")</f>
        <v>1</v>
      </c>
      <c r="Z55" s="25" t="str">
        <f t="shared" ref="Z55:Z60" si="26">IF(H55&lt;F55,1,"")</f>
        <v/>
      </c>
      <c r="AA55" s="17" t="str">
        <f>B49</f>
        <v>Argentina</v>
      </c>
      <c r="AB55" s="17">
        <f>SUMPRODUCT(($G$55:$G$60=AA55)*(ISNUMBER($H$55:$H$60)*($H$55:$H$60&lt;&gt;""))+($E$55:$E$60=AA55)*(ISNUMBER($F$55:$F$60)*($F$55:$F$60&lt;&gt;"")))</f>
        <v>3</v>
      </c>
      <c r="AC55" s="17">
        <f t="shared" ref="AC55:AE58" si="27">SUMIF($G$55:$G$60,$AA55,X$55:X$60)+SUMIF($E$55:$E$60,$AA55,U$55:U$60)</f>
        <v>1</v>
      </c>
      <c r="AD55" s="17">
        <f t="shared" si="27"/>
        <v>1</v>
      </c>
      <c r="AE55" s="17">
        <f t="shared" si="27"/>
        <v>1</v>
      </c>
      <c r="AF55" s="17">
        <f>SUMIF($G$55:$G$60,AA55,$H$55:$H$60)+SUMIF($E$55:$E$60,AA55,$F$55:$F$60)</f>
        <v>3</v>
      </c>
      <c r="AG55" s="17">
        <f>SUMIF($G$55:$G$60,AA55,$F$55:$F$60)+SUMIF($E$55:$E$60,AA55,$H$55:$H$60)</f>
        <v>5</v>
      </c>
      <c r="AH55" s="17">
        <f>AF55-AG55</f>
        <v>-2</v>
      </c>
      <c r="AI55" s="17">
        <f>AC55*3+AD55</f>
        <v>4</v>
      </c>
      <c r="AJ55" s="18">
        <f>IF((AI55*100000)+(AH55*1000)+(AF55*1000)=0,1-1000-ROWS($B$1:$B46),AI55*100000+AH55*1000+AF55*1000+ROWS($B$1:$B46))</f>
        <v>401046</v>
      </c>
    </row>
    <row r="56" spans="2:36" ht="17.100000000000001" customHeight="1" x14ac:dyDescent="0.25">
      <c r="B56" s="42" t="s">
        <v>118</v>
      </c>
      <c r="C56" s="43"/>
      <c r="D56" s="44"/>
      <c r="E56" s="90" t="str">
        <f>B51</f>
        <v>Croacia</v>
      </c>
      <c r="F56" s="70">
        <v>2</v>
      </c>
      <c r="G56" s="90" t="str">
        <f>B52</f>
        <v>Nigeria</v>
      </c>
      <c r="H56" s="75">
        <v>0</v>
      </c>
      <c r="I56" s="53"/>
      <c r="J56" s="87" t="str">
        <f>VLOOKUP(ROWS($A$1:A2),$T$55:$AI$58,COLUMNS($A$1:H$1),)</f>
        <v>Argentina</v>
      </c>
      <c r="K56" s="27">
        <f>VLOOKUP(ROWS($A$1:B2),$T$55:$AI$58,COLUMNS($A$1:I$1),)</f>
        <v>3</v>
      </c>
      <c r="L56" s="27">
        <f>VLOOKUP(ROWS($A$1:C2),$T$55:$AI$58,COLUMNS($A$1:J$1),)</f>
        <v>1</v>
      </c>
      <c r="M56" s="27">
        <f>VLOOKUP(ROWS($A$1:D2),$T$55:$AI$58,COLUMNS($A$1:K$1),)</f>
        <v>1</v>
      </c>
      <c r="N56" s="27">
        <f>VLOOKUP(ROWS($A$1:E2),$T$55:$AI$58,COLUMNS($A$1:L$1),)</f>
        <v>1</v>
      </c>
      <c r="O56" s="27">
        <f>VLOOKUP(ROWS($A$1:F2),$T$55:$AI$58,COLUMNS($A$1:M$1),)</f>
        <v>3</v>
      </c>
      <c r="P56" s="27">
        <f>VLOOKUP(ROWS($A$1:G2),$T$55:$AI$58,COLUMNS($A$1:N$1),)</f>
        <v>5</v>
      </c>
      <c r="Q56" s="27">
        <f>VLOOKUP(ROWS($A$1:H2),$T$55:$AI$58,COLUMNS($A$1:O$1),)</f>
        <v>-2</v>
      </c>
      <c r="R56" s="28">
        <f>VLOOKUP(ROWS($A$1:I2),$T$55:$AI$58,COLUMNS($A$1:P$1),)</f>
        <v>4</v>
      </c>
      <c r="T56" s="16">
        <f>RANK(AJ56,$AJ$55:$AJ$58)</f>
        <v>4</v>
      </c>
      <c r="U56" s="25">
        <f t="shared" si="21"/>
        <v>1</v>
      </c>
      <c r="V56" s="25" t="str">
        <f t="shared" si="22"/>
        <v/>
      </c>
      <c r="W56" s="25" t="str">
        <f t="shared" si="23"/>
        <v/>
      </c>
      <c r="X56" s="25" t="str">
        <f t="shared" si="24"/>
        <v/>
      </c>
      <c r="Y56" s="25" t="str">
        <f t="shared" si="25"/>
        <v/>
      </c>
      <c r="Z56" s="25">
        <f t="shared" si="26"/>
        <v>1</v>
      </c>
      <c r="AA56" s="17" t="str">
        <f>B50</f>
        <v>Islandia</v>
      </c>
      <c r="AB56" s="17">
        <f>SUMPRODUCT(($G$55:$G$60=AA56)*(ISNUMBER($H$55:$H$60)*($H$55:$H$60&lt;&gt;""))+($E$55:$E$60=AA56)*(ISNUMBER($F$55:$F$60)*($F$55:$F$60&lt;&gt;"")))</f>
        <v>3</v>
      </c>
      <c r="AC56" s="17">
        <f t="shared" si="27"/>
        <v>0</v>
      </c>
      <c r="AD56" s="17">
        <f t="shared" si="27"/>
        <v>1</v>
      </c>
      <c r="AE56" s="17">
        <f t="shared" si="27"/>
        <v>2</v>
      </c>
      <c r="AF56" s="17">
        <f>SUMIF($G$55:$G$60,AA56,$H$55:$H$60)+SUMIF($E$55:$E$60,AA56,$F$55:$F$60)</f>
        <v>2</v>
      </c>
      <c r="AG56" s="17">
        <f>SUMIF($G$55:$G$60,AA56,$F$55:$F$60)+SUMIF($E$55:$E$60,AA56,$H$55:$H$60)</f>
        <v>5</v>
      </c>
      <c r="AH56" s="17">
        <f>AF56-AG56</f>
        <v>-3</v>
      </c>
      <c r="AI56" s="17">
        <f>AC56*3+AD56</f>
        <v>1</v>
      </c>
      <c r="AJ56" s="18">
        <f>IF((AI56*100000)+(AH56*1000)+(AF56*1000)=0,1-1000-ROWS($B$1:$B47),AI56*100000+AH56*1000+AF56*1000+ROWS($B$1:$B47))</f>
        <v>99047</v>
      </c>
    </row>
    <row r="57" spans="2:36" ht="17.100000000000001" customHeight="1" x14ac:dyDescent="0.25">
      <c r="B57" s="39" t="s">
        <v>119</v>
      </c>
      <c r="C57" s="40"/>
      <c r="D57" s="41"/>
      <c r="E57" s="89" t="str">
        <f>E55</f>
        <v>Argentina</v>
      </c>
      <c r="F57" s="69">
        <v>0</v>
      </c>
      <c r="G57" s="89" t="str">
        <f>E56</f>
        <v>Croacia</v>
      </c>
      <c r="H57" s="74">
        <v>3</v>
      </c>
      <c r="I57" s="53"/>
      <c r="J57" s="87" t="str">
        <f>VLOOKUP(ROWS($A$1:A3),$T$55:$AI$58,COLUMNS($A$1:H$1),)</f>
        <v>Nigeria</v>
      </c>
      <c r="K57" s="27">
        <f>VLOOKUP(ROWS($A$1:B3),$T$55:$AI$58,COLUMNS($A$1:I$1),)</f>
        <v>3</v>
      </c>
      <c r="L57" s="27">
        <f>VLOOKUP(ROWS($A$1:C3),$T$55:$AI$58,COLUMNS($A$1:J$1),)</f>
        <v>1</v>
      </c>
      <c r="M57" s="27">
        <f>VLOOKUP(ROWS($A$1:D3),$T$55:$AI$58,COLUMNS($A$1:K$1),)</f>
        <v>0</v>
      </c>
      <c r="N57" s="27">
        <f>VLOOKUP(ROWS($A$1:E3),$T$55:$AI$58,COLUMNS($A$1:L$1),)</f>
        <v>2</v>
      </c>
      <c r="O57" s="27">
        <f>VLOOKUP(ROWS($A$1:F3),$T$55:$AI$58,COLUMNS($A$1:M$1),)</f>
        <v>3</v>
      </c>
      <c r="P57" s="27">
        <f>VLOOKUP(ROWS($A$1:G3),$T$55:$AI$58,COLUMNS($A$1:N$1),)</f>
        <v>4</v>
      </c>
      <c r="Q57" s="27">
        <f>VLOOKUP(ROWS($A$1:H3),$T$55:$AI$58,COLUMNS($A$1:O$1),)</f>
        <v>-1</v>
      </c>
      <c r="R57" s="28">
        <f>VLOOKUP(ROWS($A$1:I3),$T$55:$AI$58,COLUMNS($A$1:P$1),)</f>
        <v>3</v>
      </c>
      <c r="T57" s="16">
        <f>RANK(AJ57,$AJ$55:$AJ$58)</f>
        <v>1</v>
      </c>
      <c r="U57" s="25" t="str">
        <f t="shared" si="21"/>
        <v/>
      </c>
      <c r="V57" s="25" t="str">
        <f t="shared" si="22"/>
        <v/>
      </c>
      <c r="W57" s="25">
        <f t="shared" si="23"/>
        <v>1</v>
      </c>
      <c r="X57" s="25">
        <f t="shared" si="24"/>
        <v>1</v>
      </c>
      <c r="Y57" s="25" t="str">
        <f t="shared" si="25"/>
        <v/>
      </c>
      <c r="Z57" s="25" t="str">
        <f t="shared" si="26"/>
        <v/>
      </c>
      <c r="AA57" s="17" t="str">
        <f>B51</f>
        <v>Croacia</v>
      </c>
      <c r="AB57" s="17">
        <f>SUMPRODUCT(($G$55:$G$60=AA57)*(ISNUMBER($H$55:$H$60)*($H$55:$H$60&lt;&gt;""))+($E$55:$E$60=AA57)*(ISNUMBER($F$55:$F$60)*($F$55:$F$60&lt;&gt;"")))</f>
        <v>3</v>
      </c>
      <c r="AC57" s="17">
        <f t="shared" si="27"/>
        <v>3</v>
      </c>
      <c r="AD57" s="17">
        <f t="shared" si="27"/>
        <v>0</v>
      </c>
      <c r="AE57" s="17">
        <f t="shared" si="27"/>
        <v>0</v>
      </c>
      <c r="AF57" s="17">
        <f>SUMIF($G$55:$G$60,AA57,$H$55:$H$60)+SUMIF($E$55:$E$60,AA57,$F$55:$F$60)</f>
        <v>7</v>
      </c>
      <c r="AG57" s="17">
        <f>SUMIF($G$55:$G$60,AA57,$F$55:$F$60)+SUMIF($E$55:$E$60,AA57,$H$55:$H$60)</f>
        <v>1</v>
      </c>
      <c r="AH57" s="17">
        <f>AF57-AG57</f>
        <v>6</v>
      </c>
      <c r="AI57" s="17">
        <f>AC57*3+AD57</f>
        <v>9</v>
      </c>
      <c r="AJ57" s="18">
        <f>IF((AI57*100000)+(AH57*1000)+(AF57*1000)=0,1-1000-ROWS($B$1:$B48),AI57*100000+AH57*1000+AF57*1000+ROWS($B$1:$B48))</f>
        <v>913048</v>
      </c>
    </row>
    <row r="58" spans="2:36" ht="17.100000000000001" customHeight="1" thickBot="1" x14ac:dyDescent="0.3">
      <c r="B58" s="42" t="s">
        <v>94</v>
      </c>
      <c r="C58" s="43"/>
      <c r="D58" s="44"/>
      <c r="E58" s="90" t="str">
        <f>G56</f>
        <v>Nigeria</v>
      </c>
      <c r="F58" s="70">
        <v>2</v>
      </c>
      <c r="G58" s="90" t="str">
        <f>G55</f>
        <v>Islandia</v>
      </c>
      <c r="H58" s="75">
        <v>0</v>
      </c>
      <c r="I58" s="53"/>
      <c r="J58" s="88" t="str">
        <f>VLOOKUP(ROWS($A$1:A4),$T$55:$AI$58,COLUMNS($A$1:H$1),)</f>
        <v>Islandia</v>
      </c>
      <c r="K58" s="29">
        <f>VLOOKUP(ROWS($A$1:B4),$T$55:$AI$58,COLUMNS($A$1:I$1),)</f>
        <v>3</v>
      </c>
      <c r="L58" s="29">
        <f>VLOOKUP(ROWS($A$1:C4),$T$55:$AI$58,COLUMNS($A$1:J$1),)</f>
        <v>0</v>
      </c>
      <c r="M58" s="29">
        <f>VLOOKUP(ROWS($A$1:D4),$T$55:$AI$58,COLUMNS($A$1:K$1),)</f>
        <v>1</v>
      </c>
      <c r="N58" s="29">
        <f>VLOOKUP(ROWS($A$1:E4),$T$55:$AI$58,COLUMNS($A$1:L$1),)</f>
        <v>2</v>
      </c>
      <c r="O58" s="29">
        <f>VLOOKUP(ROWS($A$1:F4),$T$55:$AI$58,COLUMNS($A$1:M$1),)</f>
        <v>2</v>
      </c>
      <c r="P58" s="29">
        <f>VLOOKUP(ROWS($A$1:G4),$T$55:$AI$58,COLUMNS($A$1:N$1),)</f>
        <v>5</v>
      </c>
      <c r="Q58" s="29">
        <f>VLOOKUP(ROWS($A$1:H4),$T$55:$AI$58,COLUMNS($A$1:O$1),)</f>
        <v>-3</v>
      </c>
      <c r="R58" s="30">
        <f>VLOOKUP(ROWS($A$1:I4),$T$55:$AI$58,COLUMNS($A$1:P$1),)</f>
        <v>1</v>
      </c>
      <c r="T58" s="16">
        <f>RANK(AJ58,$AJ$55:$AJ$58)</f>
        <v>3</v>
      </c>
      <c r="U58" s="25">
        <f t="shared" si="21"/>
        <v>1</v>
      </c>
      <c r="V58" s="25" t="str">
        <f t="shared" si="22"/>
        <v/>
      </c>
      <c r="W58" s="25" t="str">
        <f t="shared" si="23"/>
        <v/>
      </c>
      <c r="X58" s="25" t="str">
        <f t="shared" si="24"/>
        <v/>
      </c>
      <c r="Y58" s="25" t="str">
        <f t="shared" si="25"/>
        <v/>
      </c>
      <c r="Z58" s="25">
        <f t="shared" si="26"/>
        <v>1</v>
      </c>
      <c r="AA58" s="17" t="str">
        <f>B52</f>
        <v>Nigeria</v>
      </c>
      <c r="AB58" s="17">
        <f>SUMPRODUCT(($G$55:$G$60=AA58)*(ISNUMBER($H$55:$H$60)*($H$55:$H$60&lt;&gt;""))+($E$55:$E$60=AA58)*(ISNUMBER($F$55:$F$60)*($F$55:$F$60&lt;&gt;"")))</f>
        <v>3</v>
      </c>
      <c r="AC58" s="17">
        <f t="shared" si="27"/>
        <v>1</v>
      </c>
      <c r="AD58" s="17">
        <f t="shared" si="27"/>
        <v>0</v>
      </c>
      <c r="AE58" s="17">
        <f t="shared" si="27"/>
        <v>2</v>
      </c>
      <c r="AF58" s="17">
        <f>SUMIF($G$55:$G$60,AA58,$H$55:$H$60)+SUMIF($E$55:$E$60,AA58,$F$55:$F$60)</f>
        <v>3</v>
      </c>
      <c r="AG58" s="17">
        <f>SUMIF($G$55:$G$60,AA58,$F$55:$F$60)+SUMIF($E$55:$E$60,AA58,$H$55:$H$60)</f>
        <v>4</v>
      </c>
      <c r="AH58" s="17">
        <f>AF58-AG58</f>
        <v>-1</v>
      </c>
      <c r="AI58" s="17">
        <f>AC58*3+AD58</f>
        <v>3</v>
      </c>
      <c r="AJ58" s="18">
        <f>IF((AI58*100000)+(AH58*1000)+(AF58*1000)=0,1-1000-ROWS($B$1:$B49),AI58*100000+AH58*1000+AF58*1000+ROWS($B$1:$B49))</f>
        <v>302049</v>
      </c>
    </row>
    <row r="59" spans="2:36" ht="17.100000000000001" customHeight="1" x14ac:dyDescent="0.25">
      <c r="B59" s="39" t="s">
        <v>120</v>
      </c>
      <c r="C59" s="40"/>
      <c r="D59" s="41"/>
      <c r="E59" s="89" t="str">
        <f>E58</f>
        <v>Nigeria</v>
      </c>
      <c r="F59" s="69">
        <v>1</v>
      </c>
      <c r="G59" s="89" t="str">
        <f>E57</f>
        <v>Argentina</v>
      </c>
      <c r="H59" s="71">
        <v>2</v>
      </c>
      <c r="T59" s="16"/>
      <c r="U59" s="25" t="str">
        <f t="shared" si="21"/>
        <v/>
      </c>
      <c r="V59" s="25" t="str">
        <f t="shared" si="22"/>
        <v/>
      </c>
      <c r="W59" s="25">
        <f t="shared" si="23"/>
        <v>1</v>
      </c>
      <c r="X59" s="25">
        <f t="shared" si="24"/>
        <v>1</v>
      </c>
      <c r="Y59" s="25" t="str">
        <f t="shared" si="25"/>
        <v/>
      </c>
      <c r="Z59" s="25" t="str">
        <f t="shared" si="26"/>
        <v/>
      </c>
      <c r="AA59" s="17"/>
      <c r="AB59" s="17"/>
      <c r="AC59" s="17"/>
      <c r="AD59" s="17"/>
      <c r="AE59" s="17"/>
      <c r="AF59" s="17"/>
      <c r="AG59" s="17"/>
      <c r="AH59" s="17"/>
      <c r="AI59" s="17"/>
      <c r="AJ59" s="18"/>
    </row>
    <row r="60" spans="2:36" ht="17.100000000000001" customHeight="1" thickBot="1" x14ac:dyDescent="0.3">
      <c r="B60" s="45" t="s">
        <v>121</v>
      </c>
      <c r="C60" s="46"/>
      <c r="D60" s="47"/>
      <c r="E60" s="91" t="str">
        <f>G55</f>
        <v>Islandia</v>
      </c>
      <c r="F60" s="72">
        <v>1</v>
      </c>
      <c r="G60" s="91" t="str">
        <f>E56</f>
        <v>Croacia</v>
      </c>
      <c r="H60" s="73">
        <v>2</v>
      </c>
      <c r="T60" s="19"/>
      <c r="U60" s="26" t="str">
        <f t="shared" si="21"/>
        <v/>
      </c>
      <c r="V60" s="26" t="str">
        <f t="shared" si="22"/>
        <v/>
      </c>
      <c r="W60" s="26">
        <f t="shared" si="23"/>
        <v>1</v>
      </c>
      <c r="X60" s="26">
        <f t="shared" si="24"/>
        <v>1</v>
      </c>
      <c r="Y60" s="26" t="str">
        <f t="shared" si="25"/>
        <v/>
      </c>
      <c r="Z60" s="26" t="str">
        <f t="shared" si="26"/>
        <v/>
      </c>
      <c r="AA60" s="20"/>
      <c r="AB60" s="20"/>
      <c r="AC60" s="20"/>
      <c r="AD60" s="20"/>
      <c r="AE60" s="20"/>
      <c r="AF60" s="20"/>
      <c r="AG60" s="20"/>
      <c r="AH60" s="20"/>
      <c r="AI60" s="20"/>
      <c r="AJ60" s="21"/>
    </row>
    <row r="61" spans="2:36" ht="17.100000000000001" customHeight="1" x14ac:dyDescent="0.25"/>
    <row r="62" spans="2:36" ht="17.100000000000001" customHeight="1" thickBot="1" x14ac:dyDescent="0.3">
      <c r="B62" s="14"/>
    </row>
    <row r="63" spans="2:36" ht="17.100000000000001" customHeight="1" thickTop="1" x14ac:dyDescent="0.25">
      <c r="B63" s="15" t="s">
        <v>22</v>
      </c>
      <c r="D63" s="32" t="s">
        <v>33</v>
      </c>
    </row>
    <row r="64" spans="2:36" ht="17.100000000000001" customHeight="1" x14ac:dyDescent="0.25">
      <c r="B64" s="35" t="s">
        <v>1</v>
      </c>
      <c r="D64" s="33" t="str">
        <f>IF(AND(COUNT(I70:I73)=2,COUNTIF(I70:I73,1),COUNTIF(I70:I73,2),SUM(I70:I73)=3,SUM(K70:K73)=12),VLOOKUP(1,I70:J73,2,0),IF(OR(SUM(I70:I73)=3,SUM(K70:K73)=12,COUNTIF(I70:I73,"*")),J70,"---"))</f>
        <v>Brasil</v>
      </c>
    </row>
    <row r="65" spans="2:36" ht="17.100000000000001" customHeight="1" x14ac:dyDescent="0.25">
      <c r="B65" s="35" t="s">
        <v>23</v>
      </c>
      <c r="D65" s="31" t="str">
        <f>IF(AND(COUNTIF(I70:I73,"*")=1,SUM(K70:K73)=12),VLOOKUP("*",I70:J73,2,0),IF(AND(COUNT(I70:I73)=2,COUNTIF(I70:I73,1),COUNTIF(I70:I73,2),SUM(K70:K73)=12),VLOOKUP(2,I70:J73,2,0),IF(OR(SUM(I70:I73)=3,SUM(K70:K73)=12),J71,"---")))</f>
        <v>Suiza</v>
      </c>
    </row>
    <row r="66" spans="2:36" ht="17.100000000000001" customHeight="1" x14ac:dyDescent="0.25">
      <c r="B66" s="35" t="s">
        <v>102</v>
      </c>
    </row>
    <row r="67" spans="2:36" ht="17.100000000000001" customHeight="1" thickBot="1" x14ac:dyDescent="0.3">
      <c r="B67" s="36" t="s">
        <v>79</v>
      </c>
    </row>
    <row r="68" spans="2:36" ht="17.100000000000001" customHeight="1" thickTop="1" thickBot="1" x14ac:dyDescent="0.3"/>
    <row r="69" spans="2:36" ht="17.100000000000001" customHeight="1" x14ac:dyDescent="0.25">
      <c r="B69" s="37" t="s">
        <v>88</v>
      </c>
      <c r="C69" s="38"/>
      <c r="D69" s="38"/>
      <c r="E69" s="49" t="s">
        <v>34</v>
      </c>
      <c r="F69" s="49"/>
      <c r="G69" s="49" t="s">
        <v>34</v>
      </c>
      <c r="H69" s="51"/>
      <c r="J69" s="86" t="s">
        <v>162</v>
      </c>
      <c r="K69" s="76" t="s">
        <v>11</v>
      </c>
      <c r="L69" s="77" t="s">
        <v>3</v>
      </c>
      <c r="M69" s="78" t="s">
        <v>4</v>
      </c>
      <c r="N69" s="79" t="s">
        <v>5</v>
      </c>
      <c r="O69" s="80" t="s">
        <v>7</v>
      </c>
      <c r="P69" s="81" t="s">
        <v>8</v>
      </c>
      <c r="Q69" s="82" t="s">
        <v>9</v>
      </c>
      <c r="R69" s="83" t="s">
        <v>10</v>
      </c>
      <c r="T69" s="22" t="s">
        <v>12</v>
      </c>
      <c r="U69" s="23" t="s">
        <v>3</v>
      </c>
      <c r="V69" s="23" t="s">
        <v>4</v>
      </c>
      <c r="W69" s="23" t="s">
        <v>5</v>
      </c>
      <c r="X69" s="23" t="s">
        <v>3</v>
      </c>
      <c r="Y69" s="23" t="s">
        <v>4</v>
      </c>
      <c r="Z69" s="23" t="s">
        <v>5</v>
      </c>
      <c r="AA69" s="23" t="s">
        <v>6</v>
      </c>
      <c r="AB69" s="23" t="s">
        <v>11</v>
      </c>
      <c r="AC69" s="23" t="s">
        <v>3</v>
      </c>
      <c r="AD69" s="23" t="s">
        <v>4</v>
      </c>
      <c r="AE69" s="23" t="s">
        <v>5</v>
      </c>
      <c r="AF69" s="23" t="s">
        <v>7</v>
      </c>
      <c r="AG69" s="23" t="s">
        <v>8</v>
      </c>
      <c r="AH69" s="23" t="s">
        <v>9</v>
      </c>
      <c r="AI69" s="23" t="s">
        <v>10</v>
      </c>
      <c r="AJ69" s="24" t="s">
        <v>13</v>
      </c>
    </row>
    <row r="70" spans="2:36" ht="17.100000000000001" customHeight="1" x14ac:dyDescent="0.25">
      <c r="B70" s="39" t="s">
        <v>122</v>
      </c>
      <c r="C70" s="40"/>
      <c r="D70" s="41"/>
      <c r="E70" s="89" t="str">
        <f>B64</f>
        <v>Brasil</v>
      </c>
      <c r="F70" s="69">
        <v>1</v>
      </c>
      <c r="G70" s="89" t="str">
        <f>B65</f>
        <v>Suiza</v>
      </c>
      <c r="H70" s="74">
        <v>1</v>
      </c>
      <c r="I70" s="53"/>
      <c r="J70" s="87" t="str">
        <f>VLOOKUP(ROWS($A$1:A1),$T$70:$AI$73,COLUMNS($A$1:H$1),)</f>
        <v>Brasil</v>
      </c>
      <c r="K70" s="27">
        <f>VLOOKUP(ROWS($A$1:B1),$T$70:$AI$73,COLUMNS($A$1:I$1),)</f>
        <v>3</v>
      </c>
      <c r="L70" s="27">
        <f>VLOOKUP(ROWS($A$1:C1),$T$70:$AI$73,COLUMNS($A$1:J$1),)</f>
        <v>2</v>
      </c>
      <c r="M70" s="27">
        <f>VLOOKUP(ROWS($A$1:D1),$T$70:$AI$73,COLUMNS($A$1:K$1),)</f>
        <v>1</v>
      </c>
      <c r="N70" s="27">
        <f>VLOOKUP(ROWS($A$1:E1),$T$70:$AI$73,COLUMNS($A$1:L$1),)</f>
        <v>0</v>
      </c>
      <c r="O70" s="27">
        <f>VLOOKUP(ROWS($A$1:F1),$T$70:$AI$73,COLUMNS($A$1:M$1),)</f>
        <v>5</v>
      </c>
      <c r="P70" s="27">
        <f>VLOOKUP(ROWS($A$1:G1),$T$70:$AI$73,COLUMNS($A$1:N$1),)</f>
        <v>1</v>
      </c>
      <c r="Q70" s="27">
        <f>VLOOKUP(ROWS($A$1:H1),$T$70:$AI$73,COLUMNS($A$1:O$1),)</f>
        <v>4</v>
      </c>
      <c r="R70" s="28">
        <f>VLOOKUP(ROWS($A$1:I1),$T$70:$AI$73,COLUMNS($A$1:P$1),)</f>
        <v>7</v>
      </c>
      <c r="T70" s="16">
        <f>RANK(AJ70,$AJ$70:$AJ$73)</f>
        <v>1</v>
      </c>
      <c r="U70" s="25" t="str">
        <f t="shared" ref="U70:U75" si="28">IF(F70&gt;H70,1,IF(F70=H70,"",IF(F70&lt;H70,"")))</f>
        <v/>
      </c>
      <c r="V70" s="25">
        <f t="shared" ref="V70:V75" si="29">IF(AND(ISNUMBER(F70),ISNUMBER(H70)),(IF(F70=H70,1,"")),"")</f>
        <v>1</v>
      </c>
      <c r="W70" s="25" t="str">
        <f t="shared" ref="W70:W75" si="30">IF(H70&gt;F70,1,"")</f>
        <v/>
      </c>
      <c r="X70" s="25" t="str">
        <f t="shared" ref="X70:X75" si="31">IF(H70&gt;F70,1,IF(H70=F70,"",IF(H70&lt;F70,"")))</f>
        <v/>
      </c>
      <c r="Y70" s="25">
        <f t="shared" ref="Y70:Y75" si="32">IF(AND(ISNUMBER(F70),ISNUMBER(H70)),(IF(F70=H70,1,"")),"")</f>
        <v>1</v>
      </c>
      <c r="Z70" s="25" t="str">
        <f t="shared" ref="Z70:Z75" si="33">IF(H70&lt;F70,1,"")</f>
        <v/>
      </c>
      <c r="AA70" s="17" t="str">
        <f>B64</f>
        <v>Brasil</v>
      </c>
      <c r="AB70" s="17">
        <f>SUMPRODUCT(($G$70:$G$75=AA70)*(ISNUMBER($H$70:$H$75)*($H$70:$H$75&lt;&gt;""))+($E$70:$E$75=AA70)*(ISNUMBER($F$70:$F$75)*($F$70:$F$75&lt;&gt;"")))</f>
        <v>3</v>
      </c>
      <c r="AC70" s="17">
        <f t="shared" ref="AC70:AE73" si="34">SUMIF($G$70:$G$75,$AA70,X$70:X$75)+SUMIF($E$70:$E$75,$AA70,U$70:U$75)</f>
        <v>2</v>
      </c>
      <c r="AD70" s="17">
        <f t="shared" si="34"/>
        <v>1</v>
      </c>
      <c r="AE70" s="17">
        <f t="shared" si="34"/>
        <v>0</v>
      </c>
      <c r="AF70" s="17">
        <f>SUMIF($G$70:$G$75,AA70,$H$70:$H$75)+SUMIF($E$70:$E$75,AA70,$F$70:$F$75)</f>
        <v>5</v>
      </c>
      <c r="AG70" s="17">
        <f>SUMIF($G$70:$G$75,AA70,$F$70:$F$75)+SUMIF($E$70:$E$75,AA70,$H$70:$H$75)</f>
        <v>1</v>
      </c>
      <c r="AH70" s="17">
        <f>AF70-AG70</f>
        <v>4</v>
      </c>
      <c r="AI70" s="17">
        <f>AC70*3+AD70</f>
        <v>7</v>
      </c>
      <c r="AJ70" s="18">
        <f>IF((AI70*100000)+(AH70*1000)+(AF70*1000)=0,1-1000-ROWS($B$1:$B61),AI70*100000+AH70*1000+AF70*1000+ROWS($B$1:$B61))</f>
        <v>709061</v>
      </c>
    </row>
    <row r="71" spans="2:36" ht="17.100000000000001" customHeight="1" x14ac:dyDescent="0.25">
      <c r="B71" s="42" t="s">
        <v>95</v>
      </c>
      <c r="C71" s="43"/>
      <c r="D71" s="44"/>
      <c r="E71" s="90" t="str">
        <f>B66</f>
        <v>CostaRica</v>
      </c>
      <c r="F71" s="70">
        <v>0</v>
      </c>
      <c r="G71" s="90" t="str">
        <f>B67</f>
        <v>Serbia</v>
      </c>
      <c r="H71" s="75">
        <v>1</v>
      </c>
      <c r="I71" s="53"/>
      <c r="J71" s="87" t="str">
        <f>VLOOKUP(ROWS($A$1:A2),$T$70:$AI$73,COLUMNS($A$1:H$1),)</f>
        <v>Suiza</v>
      </c>
      <c r="K71" s="27">
        <f>VLOOKUP(ROWS($A$1:B2),$T$70:$AI$73,COLUMNS($A$1:I$1),)</f>
        <v>3</v>
      </c>
      <c r="L71" s="27">
        <f>VLOOKUP(ROWS($A$1:C2),$T$70:$AI$73,COLUMNS($A$1:J$1),)</f>
        <v>1</v>
      </c>
      <c r="M71" s="27">
        <f>VLOOKUP(ROWS($A$1:D2),$T$70:$AI$73,COLUMNS($A$1:K$1),)</f>
        <v>2</v>
      </c>
      <c r="N71" s="27">
        <f>VLOOKUP(ROWS($A$1:E2),$T$70:$AI$73,COLUMNS($A$1:L$1),)</f>
        <v>0</v>
      </c>
      <c r="O71" s="27">
        <f>VLOOKUP(ROWS($A$1:F2),$T$70:$AI$73,COLUMNS($A$1:M$1),)</f>
        <v>5</v>
      </c>
      <c r="P71" s="27">
        <f>VLOOKUP(ROWS($A$1:G2),$T$70:$AI$73,COLUMNS($A$1:N$1),)</f>
        <v>4</v>
      </c>
      <c r="Q71" s="27">
        <f>VLOOKUP(ROWS($A$1:H2),$T$70:$AI$73,COLUMNS($A$1:O$1),)</f>
        <v>1</v>
      </c>
      <c r="R71" s="28">
        <f>VLOOKUP(ROWS($A$1:I2),$T$70:$AI$73,COLUMNS($A$1:P$1),)</f>
        <v>5</v>
      </c>
      <c r="T71" s="16">
        <f>RANK(AJ71,$AJ$70:$AJ$73)</f>
        <v>2</v>
      </c>
      <c r="U71" s="25" t="str">
        <f t="shared" si="28"/>
        <v/>
      </c>
      <c r="V71" s="25" t="str">
        <f t="shared" si="29"/>
        <v/>
      </c>
      <c r="W71" s="25">
        <f t="shared" si="30"/>
        <v>1</v>
      </c>
      <c r="X71" s="25">
        <f t="shared" si="31"/>
        <v>1</v>
      </c>
      <c r="Y71" s="25" t="str">
        <f t="shared" si="32"/>
        <v/>
      </c>
      <c r="Z71" s="25" t="str">
        <f t="shared" si="33"/>
        <v/>
      </c>
      <c r="AA71" s="17" t="str">
        <f>B65</f>
        <v>Suiza</v>
      </c>
      <c r="AB71" s="17">
        <f>SUMPRODUCT(($G$70:$G$75=AA71)*(ISNUMBER($H$70:$H$75)*($H$70:$H$75&lt;&gt;""))+($E$70:$E$75=AA71)*(ISNUMBER($F$70:$F$75)*($F$70:$F$75&lt;&gt;"")))</f>
        <v>3</v>
      </c>
      <c r="AC71" s="17">
        <f t="shared" si="34"/>
        <v>1</v>
      </c>
      <c r="AD71" s="17">
        <f t="shared" si="34"/>
        <v>2</v>
      </c>
      <c r="AE71" s="17">
        <f t="shared" si="34"/>
        <v>0</v>
      </c>
      <c r="AF71" s="17">
        <f>SUMIF($G$70:$G$75,AA71,$H$70:$H$75)+SUMIF($E$70:$E$75,AA71,$F$70:$F$75)</f>
        <v>5</v>
      </c>
      <c r="AG71" s="17">
        <f>SUMIF($G$70:$G$75,AA71,$F$70:$F$75)+SUMIF($E$70:$E$75,AA71,$H$70:$H$75)</f>
        <v>4</v>
      </c>
      <c r="AH71" s="17">
        <f>AF71-AG71</f>
        <v>1</v>
      </c>
      <c r="AI71" s="17">
        <f>AC71*3+AD71</f>
        <v>5</v>
      </c>
      <c r="AJ71" s="18">
        <f>IF((AI71*100000)+(AH71*1000)+(AF71*1000)=0,1-1000-ROWS($B$1:$B62),AI71*100000+AH71*1000+AF71*1000+ROWS($B$1:$B62))</f>
        <v>506062</v>
      </c>
    </row>
    <row r="72" spans="2:36" ht="17.100000000000001" customHeight="1" x14ac:dyDescent="0.25">
      <c r="B72" s="39" t="s">
        <v>123</v>
      </c>
      <c r="C72" s="40"/>
      <c r="D72" s="41"/>
      <c r="E72" s="89" t="str">
        <f>E70</f>
        <v>Brasil</v>
      </c>
      <c r="F72" s="69">
        <v>2</v>
      </c>
      <c r="G72" s="89" t="str">
        <f>E71</f>
        <v>CostaRica</v>
      </c>
      <c r="H72" s="74">
        <v>0</v>
      </c>
      <c r="I72" s="53"/>
      <c r="J72" s="87" t="str">
        <f>VLOOKUP(ROWS($A$1:A3),$T$70:$AI$73,COLUMNS($A$1:H$1),)</f>
        <v>Serbia</v>
      </c>
      <c r="K72" s="27">
        <f>VLOOKUP(ROWS($A$1:B3),$T$70:$AI$73,COLUMNS($A$1:I$1),)</f>
        <v>3</v>
      </c>
      <c r="L72" s="27">
        <f>VLOOKUP(ROWS($A$1:C3),$T$70:$AI$73,COLUMNS($A$1:J$1),)</f>
        <v>1</v>
      </c>
      <c r="M72" s="27">
        <f>VLOOKUP(ROWS($A$1:D3),$T$70:$AI$73,COLUMNS($A$1:K$1),)</f>
        <v>0</v>
      </c>
      <c r="N72" s="27">
        <f>VLOOKUP(ROWS($A$1:E3),$T$70:$AI$73,COLUMNS($A$1:L$1),)</f>
        <v>2</v>
      </c>
      <c r="O72" s="27">
        <f>VLOOKUP(ROWS($A$1:F3),$T$70:$AI$73,COLUMNS($A$1:M$1),)</f>
        <v>2</v>
      </c>
      <c r="P72" s="27">
        <f>VLOOKUP(ROWS($A$1:G3),$T$70:$AI$73,COLUMNS($A$1:N$1),)</f>
        <v>4</v>
      </c>
      <c r="Q72" s="27">
        <f>VLOOKUP(ROWS($A$1:H3),$T$70:$AI$73,COLUMNS($A$1:O$1),)</f>
        <v>-2</v>
      </c>
      <c r="R72" s="28">
        <f>VLOOKUP(ROWS($A$1:I3),$T$70:$AI$73,COLUMNS($A$1:P$1),)</f>
        <v>3</v>
      </c>
      <c r="T72" s="16">
        <f>RANK(AJ72,$AJ$70:$AJ$73)</f>
        <v>4</v>
      </c>
      <c r="U72" s="25">
        <f t="shared" si="28"/>
        <v>1</v>
      </c>
      <c r="V72" s="25" t="str">
        <f t="shared" si="29"/>
        <v/>
      </c>
      <c r="W72" s="25" t="str">
        <f t="shared" si="30"/>
        <v/>
      </c>
      <c r="X72" s="25" t="str">
        <f t="shared" si="31"/>
        <v/>
      </c>
      <c r="Y72" s="25" t="str">
        <f t="shared" si="32"/>
        <v/>
      </c>
      <c r="Z72" s="25">
        <f t="shared" si="33"/>
        <v>1</v>
      </c>
      <c r="AA72" s="17" t="str">
        <f>B66</f>
        <v>CostaRica</v>
      </c>
      <c r="AB72" s="17">
        <f>SUMPRODUCT(($G$70:$G$75=AA72)*(ISNUMBER($H$70:$H$75)*($H$70:$H$75&lt;&gt;""))+($E$70:$E$75=AA72)*(ISNUMBER($F$70:$F$75)*($F$70:$F$75&lt;&gt;"")))</f>
        <v>3</v>
      </c>
      <c r="AC72" s="17">
        <f t="shared" si="34"/>
        <v>0</v>
      </c>
      <c r="AD72" s="17">
        <f t="shared" si="34"/>
        <v>1</v>
      </c>
      <c r="AE72" s="17">
        <f t="shared" si="34"/>
        <v>2</v>
      </c>
      <c r="AF72" s="17">
        <f>SUMIF($G$70:$G$75,AA72,$H$70:$H$75)+SUMIF($E$70:$E$75,AA72,$F$70:$F$75)</f>
        <v>2</v>
      </c>
      <c r="AG72" s="17">
        <f>SUMIF($G$70:$G$75,AA72,$F$70:$F$75)+SUMIF($E$70:$E$75,AA72,$H$70:$H$75)</f>
        <v>5</v>
      </c>
      <c r="AH72" s="17">
        <f>AF72-AG72</f>
        <v>-3</v>
      </c>
      <c r="AI72" s="17">
        <f>AC72*3+AD72</f>
        <v>1</v>
      </c>
      <c r="AJ72" s="18">
        <f>IF((AI72*100000)+(AH72*1000)+(AF72*1000)=0,1-1000-ROWS($B$1:$B63),AI72*100000+AH72*1000+AF72*1000+ROWS($B$1:$B63))</f>
        <v>99063</v>
      </c>
    </row>
    <row r="73" spans="2:36" ht="17.100000000000001" customHeight="1" thickBot="1" x14ac:dyDescent="0.3">
      <c r="B73" s="42" t="s">
        <v>124</v>
      </c>
      <c r="C73" s="43"/>
      <c r="D73" s="44"/>
      <c r="E73" s="90" t="str">
        <f>G71</f>
        <v>Serbia</v>
      </c>
      <c r="F73" s="70">
        <v>1</v>
      </c>
      <c r="G73" s="90" t="str">
        <f>G70</f>
        <v>Suiza</v>
      </c>
      <c r="H73" s="75">
        <v>2</v>
      </c>
      <c r="I73" s="53"/>
      <c r="J73" s="88" t="str">
        <f>VLOOKUP(ROWS($A$1:A4),$T$70:$AI$73,COLUMNS($A$1:H$1),)</f>
        <v>CostaRica</v>
      </c>
      <c r="K73" s="29">
        <f>VLOOKUP(ROWS($A$1:B4),$T$70:$AI$73,COLUMNS($A$1:I$1),)</f>
        <v>3</v>
      </c>
      <c r="L73" s="29">
        <f>VLOOKUP(ROWS($A$1:C4),$T$70:$AI$73,COLUMNS($A$1:J$1),)</f>
        <v>0</v>
      </c>
      <c r="M73" s="29">
        <f>VLOOKUP(ROWS($A$1:D4),$T$70:$AI$73,COLUMNS($A$1:K$1),)</f>
        <v>1</v>
      </c>
      <c r="N73" s="29">
        <f>VLOOKUP(ROWS($A$1:E4),$T$70:$AI$73,COLUMNS($A$1:L$1),)</f>
        <v>2</v>
      </c>
      <c r="O73" s="29">
        <f>VLOOKUP(ROWS($A$1:F4),$T$70:$AI$73,COLUMNS($A$1:M$1),)</f>
        <v>2</v>
      </c>
      <c r="P73" s="29">
        <f>VLOOKUP(ROWS($A$1:G4),$T$70:$AI$73,COLUMNS($A$1:N$1),)</f>
        <v>5</v>
      </c>
      <c r="Q73" s="29">
        <f>VLOOKUP(ROWS($A$1:H4),$T$70:$AI$73,COLUMNS($A$1:O$1),)</f>
        <v>-3</v>
      </c>
      <c r="R73" s="30">
        <f>VLOOKUP(ROWS($A$1:I4),$T$70:$AI$73,COLUMNS($A$1:P$1),)</f>
        <v>1</v>
      </c>
      <c r="T73" s="16">
        <f>RANK(AJ73,$AJ$70:$AJ$73)</f>
        <v>3</v>
      </c>
      <c r="U73" s="25" t="str">
        <f t="shared" si="28"/>
        <v/>
      </c>
      <c r="V73" s="25" t="str">
        <f t="shared" si="29"/>
        <v/>
      </c>
      <c r="W73" s="25">
        <f t="shared" si="30"/>
        <v>1</v>
      </c>
      <c r="X73" s="25">
        <f t="shared" si="31"/>
        <v>1</v>
      </c>
      <c r="Y73" s="25" t="str">
        <f t="shared" si="32"/>
        <v/>
      </c>
      <c r="Z73" s="25" t="str">
        <f t="shared" si="33"/>
        <v/>
      </c>
      <c r="AA73" s="17" t="str">
        <f>B67</f>
        <v>Serbia</v>
      </c>
      <c r="AB73" s="17">
        <f>SUMPRODUCT(($G$70:$G$75=AA73)*(ISNUMBER($H$70:$H$75)*($H$70:$H$75&lt;&gt;""))+($E$70:$E$75=AA73)*(ISNUMBER($F$70:$F$75)*($F$70:$F$75&lt;&gt;"")))</f>
        <v>3</v>
      </c>
      <c r="AC73" s="17">
        <f t="shared" si="34"/>
        <v>1</v>
      </c>
      <c r="AD73" s="17">
        <f t="shared" si="34"/>
        <v>0</v>
      </c>
      <c r="AE73" s="17">
        <f t="shared" si="34"/>
        <v>2</v>
      </c>
      <c r="AF73" s="17">
        <f>SUMIF($G$70:$G$75,AA73,$H$70:$H$75)+SUMIF($E$70:$E$75,AA73,$F$70:$F$75)</f>
        <v>2</v>
      </c>
      <c r="AG73" s="17">
        <f>SUMIF($G$70:$G$75,AA73,$F$70:$F$75)+SUMIF($E$70:$E$75,AA73,$H$70:$H$75)</f>
        <v>4</v>
      </c>
      <c r="AH73" s="17">
        <f>AF73-AG73</f>
        <v>-2</v>
      </c>
      <c r="AI73" s="17">
        <f>AC73*3+AD73</f>
        <v>3</v>
      </c>
      <c r="AJ73" s="18">
        <f>IF((AI73*100000)+(AH73*1000)+(AF73*1000)=0,1-1000-ROWS($B$1:$B64),AI73*100000+AH73*1000+AF73*1000+ROWS($B$1:$B64))</f>
        <v>300064</v>
      </c>
    </row>
    <row r="74" spans="2:36" ht="17.100000000000001" customHeight="1" x14ac:dyDescent="0.25">
      <c r="B74" s="39" t="s">
        <v>125</v>
      </c>
      <c r="C74" s="40"/>
      <c r="D74" s="41"/>
      <c r="E74" s="89" t="str">
        <f>E73</f>
        <v>Serbia</v>
      </c>
      <c r="F74" s="69">
        <v>0</v>
      </c>
      <c r="G74" s="89" t="str">
        <f>E72</f>
        <v>Brasil</v>
      </c>
      <c r="H74" s="71">
        <v>2</v>
      </c>
      <c r="T74" s="16"/>
      <c r="U74" s="25" t="str">
        <f t="shared" si="28"/>
        <v/>
      </c>
      <c r="V74" s="25" t="str">
        <f t="shared" si="29"/>
        <v/>
      </c>
      <c r="W74" s="25">
        <f t="shared" si="30"/>
        <v>1</v>
      </c>
      <c r="X74" s="25">
        <f t="shared" si="31"/>
        <v>1</v>
      </c>
      <c r="Y74" s="25" t="str">
        <f t="shared" si="32"/>
        <v/>
      </c>
      <c r="Z74" s="25" t="str">
        <f t="shared" si="33"/>
        <v/>
      </c>
      <c r="AA74" s="17"/>
      <c r="AB74" s="17"/>
      <c r="AC74" s="17"/>
      <c r="AD74" s="17"/>
      <c r="AE74" s="17"/>
      <c r="AF74" s="17"/>
      <c r="AG74" s="17"/>
      <c r="AH74" s="17"/>
      <c r="AI74" s="17"/>
      <c r="AJ74" s="18"/>
    </row>
    <row r="75" spans="2:36" ht="17.100000000000001" customHeight="1" thickBot="1" x14ac:dyDescent="0.3">
      <c r="B75" s="45" t="s">
        <v>126</v>
      </c>
      <c r="C75" s="46"/>
      <c r="D75" s="47"/>
      <c r="E75" s="91" t="str">
        <f>G70</f>
        <v>Suiza</v>
      </c>
      <c r="F75" s="72">
        <v>2</v>
      </c>
      <c r="G75" s="91" t="str">
        <f>E71</f>
        <v>CostaRica</v>
      </c>
      <c r="H75" s="73">
        <v>2</v>
      </c>
      <c r="T75" s="19"/>
      <c r="U75" s="26" t="str">
        <f t="shared" si="28"/>
        <v/>
      </c>
      <c r="V75" s="26">
        <f t="shared" si="29"/>
        <v>1</v>
      </c>
      <c r="W75" s="26" t="str">
        <f t="shared" si="30"/>
        <v/>
      </c>
      <c r="X75" s="26" t="str">
        <f t="shared" si="31"/>
        <v/>
      </c>
      <c r="Y75" s="26">
        <f t="shared" si="32"/>
        <v>1</v>
      </c>
      <c r="Z75" s="26" t="str">
        <f t="shared" si="33"/>
        <v/>
      </c>
      <c r="AA75" s="20"/>
      <c r="AB75" s="20"/>
      <c r="AC75" s="20"/>
      <c r="AD75" s="20"/>
      <c r="AE75" s="20"/>
      <c r="AF75" s="20"/>
      <c r="AG75" s="20"/>
      <c r="AH75" s="20"/>
      <c r="AI75" s="20"/>
      <c r="AJ75" s="21"/>
    </row>
    <row r="76" spans="2:36" ht="17.100000000000001" customHeight="1" x14ac:dyDescent="0.25"/>
    <row r="77" spans="2:36" ht="17.100000000000001" customHeight="1" thickBot="1" x14ac:dyDescent="0.3">
      <c r="B77" s="14"/>
    </row>
    <row r="78" spans="2:36" ht="17.100000000000001" customHeight="1" thickTop="1" x14ac:dyDescent="0.25">
      <c r="B78" s="15" t="s">
        <v>25</v>
      </c>
      <c r="D78" s="32" t="s">
        <v>33</v>
      </c>
    </row>
    <row r="79" spans="2:36" ht="17.100000000000001" customHeight="1" x14ac:dyDescent="0.25">
      <c r="B79" s="35" t="s">
        <v>29</v>
      </c>
      <c r="D79" s="33" t="str">
        <f>IF(AND(COUNT(I85:I88)=2,COUNTIF(I85:I88,1),COUNTIF(I85:I88,2),SUM(I85:I88)=3,SUM(K85:K88)=12),VLOOKUP(1,I85:J88,2,0),IF(OR(SUM(I85:I88)=3,SUM(K85:K88)=12,COUNTIF(I85:I88,"*")),J85,"---"))</f>
        <v>Suecia</v>
      </c>
    </row>
    <row r="80" spans="2:36" ht="17.100000000000001" customHeight="1" x14ac:dyDescent="0.25">
      <c r="B80" s="35" t="s">
        <v>80</v>
      </c>
      <c r="D80" s="31" t="str">
        <f>IF(AND(COUNTIF(I85:I88,"*")=1,SUM(K85:K88)=12),VLOOKUP("*",I85:J88,2,0),IF(AND(COUNT(I85:I88)=2,COUNTIF(I85:I88,1),COUNTIF(I85:I88,2),SUM(K85:K88)=12),VLOOKUP(2,I85:J88,2,0),IF(OR(SUM(I85:I88)=3,SUM(K85:K88)=12),J86,"---")))</f>
        <v>México</v>
      </c>
    </row>
    <row r="81" spans="2:36" ht="17.100000000000001" customHeight="1" x14ac:dyDescent="0.25">
      <c r="B81" s="35" t="s">
        <v>81</v>
      </c>
    </row>
    <row r="82" spans="2:36" ht="17.100000000000001" customHeight="1" thickBot="1" x14ac:dyDescent="0.3">
      <c r="B82" s="36" t="s">
        <v>103</v>
      </c>
    </row>
    <row r="83" spans="2:36" ht="17.100000000000001" customHeight="1" thickTop="1" thickBot="1" x14ac:dyDescent="0.3"/>
    <row r="84" spans="2:36" ht="17.100000000000001" customHeight="1" x14ac:dyDescent="0.25">
      <c r="B84" s="37" t="s">
        <v>88</v>
      </c>
      <c r="C84" s="38"/>
      <c r="D84" s="38"/>
      <c r="E84" s="49" t="s">
        <v>34</v>
      </c>
      <c r="F84" s="49"/>
      <c r="G84" s="49" t="s">
        <v>34</v>
      </c>
      <c r="H84" s="51"/>
      <c r="J84" s="86" t="s">
        <v>162</v>
      </c>
      <c r="K84" s="76" t="s">
        <v>11</v>
      </c>
      <c r="L84" s="77" t="s">
        <v>3</v>
      </c>
      <c r="M84" s="78" t="s">
        <v>4</v>
      </c>
      <c r="N84" s="79" t="s">
        <v>5</v>
      </c>
      <c r="O84" s="80" t="s">
        <v>7</v>
      </c>
      <c r="P84" s="81" t="s">
        <v>8</v>
      </c>
      <c r="Q84" s="82" t="s">
        <v>9</v>
      </c>
      <c r="R84" s="83" t="s">
        <v>10</v>
      </c>
      <c r="T84" s="22" t="s">
        <v>12</v>
      </c>
      <c r="U84" s="23" t="s">
        <v>3</v>
      </c>
      <c r="V84" s="23" t="s">
        <v>4</v>
      </c>
      <c r="W84" s="23" t="s">
        <v>5</v>
      </c>
      <c r="X84" s="23" t="s">
        <v>3</v>
      </c>
      <c r="Y84" s="23" t="s">
        <v>4</v>
      </c>
      <c r="Z84" s="23" t="s">
        <v>5</v>
      </c>
      <c r="AA84" s="23" t="s">
        <v>6</v>
      </c>
      <c r="AB84" s="23" t="s">
        <v>11</v>
      </c>
      <c r="AC84" s="23" t="s">
        <v>3</v>
      </c>
      <c r="AD84" s="23" t="s">
        <v>4</v>
      </c>
      <c r="AE84" s="23" t="s">
        <v>5</v>
      </c>
      <c r="AF84" s="23" t="s">
        <v>7</v>
      </c>
      <c r="AG84" s="23" t="s">
        <v>8</v>
      </c>
      <c r="AH84" s="23" t="s">
        <v>9</v>
      </c>
      <c r="AI84" s="23" t="s">
        <v>10</v>
      </c>
      <c r="AJ84" s="24" t="s">
        <v>13</v>
      </c>
    </row>
    <row r="85" spans="2:36" ht="17.100000000000001" customHeight="1" x14ac:dyDescent="0.25">
      <c r="B85" s="39" t="s">
        <v>127</v>
      </c>
      <c r="C85" s="40"/>
      <c r="D85" s="41"/>
      <c r="E85" s="89" t="str">
        <f>B79</f>
        <v>Alemania</v>
      </c>
      <c r="F85" s="69">
        <v>0</v>
      </c>
      <c r="G85" s="89" t="str">
        <f>B80</f>
        <v>México</v>
      </c>
      <c r="H85" s="74">
        <v>1</v>
      </c>
      <c r="I85" s="53"/>
      <c r="J85" s="87" t="str">
        <f>VLOOKUP(ROWS($A$1:A1),$T$85:$AI$88,COLUMNS($A$1:H$1),)</f>
        <v>Suecia</v>
      </c>
      <c r="K85" s="27">
        <f>VLOOKUP(ROWS($A$1:B1),$T$85:$AI$88,COLUMNS($A$1:I$1),)</f>
        <v>3</v>
      </c>
      <c r="L85" s="27">
        <f>VLOOKUP(ROWS($A$1:C1),$T$85:$AI$88,COLUMNS($A$1:J$1),)</f>
        <v>3</v>
      </c>
      <c r="M85" s="27">
        <f>VLOOKUP(ROWS($A$1:D1),$T$85:$AI$88,COLUMNS($A$1:K$1),)</f>
        <v>0</v>
      </c>
      <c r="N85" s="27">
        <f>VLOOKUP(ROWS($A$1:E1),$T$85:$AI$88,COLUMNS($A$1:L$1),)</f>
        <v>0</v>
      </c>
      <c r="O85" s="27">
        <f>VLOOKUP(ROWS($A$1:F1),$T$85:$AI$88,COLUMNS($A$1:M$1),)</f>
        <v>6</v>
      </c>
      <c r="P85" s="27">
        <f>VLOOKUP(ROWS($A$1:G1),$T$85:$AI$88,COLUMNS($A$1:N$1),)</f>
        <v>1</v>
      </c>
      <c r="Q85" s="27">
        <f>VLOOKUP(ROWS($A$1:H1),$T$85:$AI$88,COLUMNS($A$1:O$1),)</f>
        <v>5</v>
      </c>
      <c r="R85" s="28">
        <f>VLOOKUP(ROWS($A$1:I1),$T$85:$AI$88,COLUMNS($A$1:P$1),)</f>
        <v>9</v>
      </c>
      <c r="T85" s="16">
        <f>RANK(AJ85,$AJ$85:$AJ$88)</f>
        <v>4</v>
      </c>
      <c r="U85" s="25" t="str">
        <f t="shared" ref="U85:U90" si="35">IF(F85&gt;H85,1,IF(F85=H85,"",IF(F85&lt;H85,"")))</f>
        <v/>
      </c>
      <c r="V85" s="25" t="str">
        <f t="shared" ref="V85:V90" si="36">IF(AND(ISNUMBER(F85),ISNUMBER(H85)),(IF(F85=H85,1,"")),"")</f>
        <v/>
      </c>
      <c r="W85" s="25">
        <f t="shared" ref="W85:W90" si="37">IF(H85&gt;F85,1,"")</f>
        <v>1</v>
      </c>
      <c r="X85" s="25">
        <f t="shared" ref="X85:X90" si="38">IF(H85&gt;F85,1,IF(H85=F85,"",IF(H85&lt;F85,"")))</f>
        <v>1</v>
      </c>
      <c r="Y85" s="25" t="str">
        <f t="shared" ref="Y85:Y90" si="39">IF(AND(ISNUMBER(F85),ISNUMBER(H85)),(IF(F85=H85,1,"")),"")</f>
        <v/>
      </c>
      <c r="Z85" s="25" t="str">
        <f t="shared" ref="Z85:Z90" si="40">IF(H85&lt;F85,1,"")</f>
        <v/>
      </c>
      <c r="AA85" s="17" t="str">
        <f>B79</f>
        <v>Alemania</v>
      </c>
      <c r="AB85" s="17">
        <f>SUMPRODUCT(($G$85:$G$90=AA85)*(ISNUMBER($H$85:$H$90)*($H$85:$H$90&lt;&gt;""))+($E$85:$E$90=AA85)*(ISNUMBER($F$85:$F$90)*($F$85:$F$90&lt;&gt;"")))</f>
        <v>3</v>
      </c>
      <c r="AC85" s="17">
        <f t="shared" ref="AC85:AE88" si="41">SUMIF($G$85:$G$90,$AA85,X$85:X$90)+SUMIF($E$85:$E$90,$AA85,U$85:U$90)</f>
        <v>0</v>
      </c>
      <c r="AD85" s="17">
        <f t="shared" si="41"/>
        <v>0</v>
      </c>
      <c r="AE85" s="17">
        <f t="shared" si="41"/>
        <v>3</v>
      </c>
      <c r="AF85" s="17">
        <f>SUMIF($G$85:$G$90,AA85,$H$85:$H$90)+SUMIF($E$85:$E$90,AA85,$F$85:$F$90)</f>
        <v>1</v>
      </c>
      <c r="AG85" s="17">
        <f>SUMIF($G$85:$G$90,AA85,$F$85:$F$90)+SUMIF($E$85:$E$90,AA85,$H$85:$H$90)</f>
        <v>5</v>
      </c>
      <c r="AH85" s="17">
        <f>AF85-AG85</f>
        <v>-4</v>
      </c>
      <c r="AI85" s="17">
        <f>AC85*3+AD85</f>
        <v>0</v>
      </c>
      <c r="AJ85" s="18">
        <f>IF((AI85*100000)+(AH85*1000)+(AF85*1000)=0,1-1000-ROWS($B$1:$B76),AI85*100000+AH85*1000+AF85*1000+ROWS($B$1:$B76))</f>
        <v>-2924</v>
      </c>
    </row>
    <row r="86" spans="2:36" ht="17.100000000000001" customHeight="1" x14ac:dyDescent="0.25">
      <c r="B86" s="42" t="s">
        <v>128</v>
      </c>
      <c r="C86" s="43"/>
      <c r="D86" s="44"/>
      <c r="E86" s="90" t="str">
        <f>B81</f>
        <v>Suecia</v>
      </c>
      <c r="F86" s="70">
        <v>1</v>
      </c>
      <c r="G86" s="90" t="str">
        <f>B82</f>
        <v>CoreaDelSur</v>
      </c>
      <c r="H86" s="75">
        <v>0</v>
      </c>
      <c r="I86" s="53"/>
      <c r="J86" s="87" t="str">
        <f>VLOOKUP(ROWS($A$1:A2),$T$85:$AI$88,COLUMNS($A$1:H$1),)</f>
        <v>México</v>
      </c>
      <c r="K86" s="27">
        <f>VLOOKUP(ROWS($A$1:B2),$T$85:$AI$88,COLUMNS($A$1:I$1),)</f>
        <v>3</v>
      </c>
      <c r="L86" s="27">
        <f>VLOOKUP(ROWS($A$1:C2),$T$85:$AI$88,COLUMNS($A$1:J$1),)</f>
        <v>2</v>
      </c>
      <c r="M86" s="27">
        <f>VLOOKUP(ROWS($A$1:D2),$T$85:$AI$88,COLUMNS($A$1:K$1),)</f>
        <v>0</v>
      </c>
      <c r="N86" s="27">
        <f>VLOOKUP(ROWS($A$1:E2),$T$85:$AI$88,COLUMNS($A$1:L$1),)</f>
        <v>1</v>
      </c>
      <c r="O86" s="27">
        <f>VLOOKUP(ROWS($A$1:F2),$T$85:$AI$88,COLUMNS($A$1:M$1),)</f>
        <v>3</v>
      </c>
      <c r="P86" s="27">
        <f>VLOOKUP(ROWS($A$1:G2),$T$85:$AI$88,COLUMNS($A$1:N$1),)</f>
        <v>4</v>
      </c>
      <c r="Q86" s="27">
        <f>VLOOKUP(ROWS($A$1:H2),$T$85:$AI$88,COLUMNS($A$1:O$1),)</f>
        <v>-1</v>
      </c>
      <c r="R86" s="28">
        <f>VLOOKUP(ROWS($A$1:I2),$T$85:$AI$88,COLUMNS($A$1:P$1),)</f>
        <v>6</v>
      </c>
      <c r="T86" s="16">
        <f>RANK(AJ86,$AJ$85:$AJ$88)</f>
        <v>2</v>
      </c>
      <c r="U86" s="25">
        <f t="shared" si="35"/>
        <v>1</v>
      </c>
      <c r="V86" s="25" t="str">
        <f t="shared" si="36"/>
        <v/>
      </c>
      <c r="W86" s="25" t="str">
        <f t="shared" si="37"/>
        <v/>
      </c>
      <c r="X86" s="25" t="str">
        <f t="shared" si="38"/>
        <v/>
      </c>
      <c r="Y86" s="25" t="str">
        <f t="shared" si="39"/>
        <v/>
      </c>
      <c r="Z86" s="25">
        <f t="shared" si="40"/>
        <v>1</v>
      </c>
      <c r="AA86" s="17" t="str">
        <f>B80</f>
        <v>México</v>
      </c>
      <c r="AB86" s="17">
        <f>SUMPRODUCT(($G$85:$G$90=AA86)*(ISNUMBER($H$85:$H$90)*($H$85:$H$90&lt;&gt;""))+($E$85:$E$90=AA86)*(ISNUMBER($F$85:$F$90)*($F$85:$F$90&lt;&gt;"")))</f>
        <v>3</v>
      </c>
      <c r="AC86" s="17">
        <f t="shared" si="41"/>
        <v>2</v>
      </c>
      <c r="AD86" s="17">
        <f t="shared" si="41"/>
        <v>0</v>
      </c>
      <c r="AE86" s="17">
        <f t="shared" si="41"/>
        <v>1</v>
      </c>
      <c r="AF86" s="17">
        <f>SUMIF($G$85:$G$90,AA86,$H$85:$H$90)+SUMIF($E$85:$E$90,AA86,$F$85:$F$90)</f>
        <v>3</v>
      </c>
      <c r="AG86" s="17">
        <f>SUMIF($G$85:$G$90,AA86,$F$85:$F$90)+SUMIF($E$85:$E$90,AA86,$H$85:$H$90)</f>
        <v>4</v>
      </c>
      <c r="AH86" s="17">
        <f>AF86-AG86</f>
        <v>-1</v>
      </c>
      <c r="AI86" s="17">
        <f>AC86*3+AD86</f>
        <v>6</v>
      </c>
      <c r="AJ86" s="18">
        <f>IF((AI86*100000)+(AH86*1000)+(AF86*1000)=0,1-1000-ROWS($B$1:$B77),AI86*100000+AH86*1000+AF86*1000+ROWS($B$1:$B77))</f>
        <v>602077</v>
      </c>
    </row>
    <row r="87" spans="2:36" ht="17.100000000000001" customHeight="1" x14ac:dyDescent="0.25">
      <c r="B87" s="39" t="s">
        <v>129</v>
      </c>
      <c r="C87" s="40"/>
      <c r="D87" s="41"/>
      <c r="E87" s="89" t="str">
        <f>E85</f>
        <v>Alemania</v>
      </c>
      <c r="F87" s="69">
        <v>1</v>
      </c>
      <c r="G87" s="89" t="str">
        <f>E86</f>
        <v>Suecia</v>
      </c>
      <c r="H87" s="74">
        <v>2</v>
      </c>
      <c r="I87" s="53"/>
      <c r="J87" s="87" t="str">
        <f>VLOOKUP(ROWS($A$1:A3),$T$85:$AI$88,COLUMNS($A$1:H$1),)</f>
        <v>CoreaDelSur</v>
      </c>
      <c r="K87" s="27">
        <f>VLOOKUP(ROWS($A$1:B3),$T$85:$AI$88,COLUMNS($A$1:I$1),)</f>
        <v>3</v>
      </c>
      <c r="L87" s="27">
        <f>VLOOKUP(ROWS($A$1:C3),$T$85:$AI$88,COLUMNS($A$1:J$1),)</f>
        <v>1</v>
      </c>
      <c r="M87" s="27">
        <f>VLOOKUP(ROWS($A$1:D3),$T$85:$AI$88,COLUMNS($A$1:K$1),)</f>
        <v>0</v>
      </c>
      <c r="N87" s="27">
        <f>VLOOKUP(ROWS($A$1:E3),$T$85:$AI$88,COLUMNS($A$1:L$1),)</f>
        <v>2</v>
      </c>
      <c r="O87" s="27">
        <f>VLOOKUP(ROWS($A$1:F3),$T$85:$AI$88,COLUMNS($A$1:M$1),)</f>
        <v>3</v>
      </c>
      <c r="P87" s="27">
        <f>VLOOKUP(ROWS($A$1:G3),$T$85:$AI$88,COLUMNS($A$1:N$1),)</f>
        <v>3</v>
      </c>
      <c r="Q87" s="27">
        <f>VLOOKUP(ROWS($A$1:H3),$T$85:$AI$88,COLUMNS($A$1:O$1),)</f>
        <v>0</v>
      </c>
      <c r="R87" s="28">
        <f>VLOOKUP(ROWS($A$1:I3),$T$85:$AI$88,COLUMNS($A$1:P$1),)</f>
        <v>3</v>
      </c>
      <c r="T87" s="16">
        <f>RANK(AJ87,$AJ$85:$AJ$88)</f>
        <v>1</v>
      </c>
      <c r="U87" s="25" t="str">
        <f t="shared" si="35"/>
        <v/>
      </c>
      <c r="V87" s="25" t="str">
        <f t="shared" si="36"/>
        <v/>
      </c>
      <c r="W87" s="25">
        <f t="shared" si="37"/>
        <v>1</v>
      </c>
      <c r="X87" s="25">
        <f t="shared" si="38"/>
        <v>1</v>
      </c>
      <c r="Y87" s="25" t="str">
        <f t="shared" si="39"/>
        <v/>
      </c>
      <c r="Z87" s="25" t="str">
        <f t="shared" si="40"/>
        <v/>
      </c>
      <c r="AA87" s="17" t="str">
        <f>B81</f>
        <v>Suecia</v>
      </c>
      <c r="AB87" s="17">
        <f>SUMPRODUCT(($G$85:$G$90=AA87)*(ISNUMBER($H$85:$H$90)*($H$85:$H$90&lt;&gt;""))+($E$85:$E$90=AA87)*(ISNUMBER($F$85:$F$90)*($F$85:$F$90&lt;&gt;"")))</f>
        <v>3</v>
      </c>
      <c r="AC87" s="17">
        <f t="shared" si="41"/>
        <v>3</v>
      </c>
      <c r="AD87" s="17">
        <f t="shared" si="41"/>
        <v>0</v>
      </c>
      <c r="AE87" s="17">
        <f t="shared" si="41"/>
        <v>0</v>
      </c>
      <c r="AF87" s="17">
        <f>SUMIF($G$85:$G$90,AA87,$H$85:$H$90)+SUMIF($E$85:$E$90,AA87,$F$85:$F$90)</f>
        <v>6</v>
      </c>
      <c r="AG87" s="17">
        <f>SUMIF($G$85:$G$90,AA87,$F$85:$F$90)+SUMIF($E$85:$E$90,AA87,$H$85:$H$90)</f>
        <v>1</v>
      </c>
      <c r="AH87" s="17">
        <f>AF87-AG87</f>
        <v>5</v>
      </c>
      <c r="AI87" s="17">
        <f>AC87*3+AD87</f>
        <v>9</v>
      </c>
      <c r="AJ87" s="18">
        <f>IF((AI87*100000)+(AH87*1000)+(AF87*1000)=0,1-1000-ROWS($B$1:$B78),AI87*100000+AH87*1000+AF87*1000+ROWS($B$1:$B78))</f>
        <v>911078</v>
      </c>
    </row>
    <row r="88" spans="2:36" ht="17.100000000000001" customHeight="1" thickBot="1" x14ac:dyDescent="0.3">
      <c r="B88" s="42" t="s">
        <v>130</v>
      </c>
      <c r="C88" s="43"/>
      <c r="D88" s="44"/>
      <c r="E88" s="90" t="str">
        <f>G86</f>
        <v>CoreaDelSur</v>
      </c>
      <c r="F88" s="70">
        <v>1</v>
      </c>
      <c r="G88" s="90" t="str">
        <f>G85</f>
        <v>México</v>
      </c>
      <c r="H88" s="75">
        <v>2</v>
      </c>
      <c r="I88" s="53"/>
      <c r="J88" s="88" t="str">
        <f>VLOOKUP(ROWS($A$1:A4),$T$85:$AI$88,COLUMNS($A$1:H$1),)</f>
        <v>Alemania</v>
      </c>
      <c r="K88" s="29">
        <f>VLOOKUP(ROWS($A$1:B4),$T$85:$AI$88,COLUMNS($A$1:I$1),)</f>
        <v>3</v>
      </c>
      <c r="L88" s="29">
        <f>VLOOKUP(ROWS($A$1:C4),$T$85:$AI$88,COLUMNS($A$1:J$1),)</f>
        <v>0</v>
      </c>
      <c r="M88" s="29">
        <f>VLOOKUP(ROWS($A$1:D4),$T$85:$AI$88,COLUMNS($A$1:K$1),)</f>
        <v>0</v>
      </c>
      <c r="N88" s="29">
        <f>VLOOKUP(ROWS($A$1:E4),$T$85:$AI$88,COLUMNS($A$1:L$1),)</f>
        <v>3</v>
      </c>
      <c r="O88" s="29">
        <f>VLOOKUP(ROWS($A$1:F4),$T$85:$AI$88,COLUMNS($A$1:M$1),)</f>
        <v>1</v>
      </c>
      <c r="P88" s="29">
        <f>VLOOKUP(ROWS($A$1:G4),$T$85:$AI$88,COLUMNS($A$1:N$1),)</f>
        <v>5</v>
      </c>
      <c r="Q88" s="29">
        <f>VLOOKUP(ROWS($A$1:H4),$T$85:$AI$88,COLUMNS($A$1:O$1),)</f>
        <v>-4</v>
      </c>
      <c r="R88" s="30">
        <f>VLOOKUP(ROWS($A$1:I4),$T$85:$AI$88,COLUMNS($A$1:P$1),)</f>
        <v>0</v>
      </c>
      <c r="T88" s="16">
        <f>RANK(AJ88,$AJ$85:$AJ$88)</f>
        <v>3</v>
      </c>
      <c r="U88" s="25" t="str">
        <f t="shared" si="35"/>
        <v/>
      </c>
      <c r="V88" s="25" t="str">
        <f t="shared" si="36"/>
        <v/>
      </c>
      <c r="W88" s="25">
        <f t="shared" si="37"/>
        <v>1</v>
      </c>
      <c r="X88" s="25">
        <f t="shared" si="38"/>
        <v>1</v>
      </c>
      <c r="Y88" s="25" t="str">
        <f t="shared" si="39"/>
        <v/>
      </c>
      <c r="Z88" s="25" t="str">
        <f t="shared" si="40"/>
        <v/>
      </c>
      <c r="AA88" s="17" t="str">
        <f>B82</f>
        <v>CoreaDelSur</v>
      </c>
      <c r="AB88" s="17">
        <f>SUMPRODUCT(($G$85:$G$90=AA88)*(ISNUMBER($H$85:$H$90)*($H$85:$H$90&lt;&gt;""))+($E$85:$E$90=AA88)*(ISNUMBER($F$85:$F$90)*($F$85:$F$90&lt;&gt;"")))</f>
        <v>3</v>
      </c>
      <c r="AC88" s="17">
        <f t="shared" si="41"/>
        <v>1</v>
      </c>
      <c r="AD88" s="17">
        <f t="shared" si="41"/>
        <v>0</v>
      </c>
      <c r="AE88" s="17">
        <f t="shared" si="41"/>
        <v>2</v>
      </c>
      <c r="AF88" s="17">
        <f>SUMIF($G$85:$G$90,AA88,$H$85:$H$90)+SUMIF($E$85:$E$90,AA88,$F$85:$F$90)</f>
        <v>3</v>
      </c>
      <c r="AG88" s="17">
        <f>SUMIF($G$85:$G$90,AA88,$F$85:$F$90)+SUMIF($E$85:$E$90,AA88,$H$85:$H$90)</f>
        <v>3</v>
      </c>
      <c r="AH88" s="17">
        <f>AF88-AG88</f>
        <v>0</v>
      </c>
      <c r="AI88" s="17">
        <f>AC88*3+AD88</f>
        <v>3</v>
      </c>
      <c r="AJ88" s="18">
        <f>IF((AI88*100000)+(AH88*1000)+(AF88*1000)=0,1-1000-ROWS($B$1:$B79),AI88*100000+AH88*1000+AF88*1000+ROWS($B$1:$B79))</f>
        <v>303079</v>
      </c>
    </row>
    <row r="89" spans="2:36" ht="17.100000000000001" customHeight="1" x14ac:dyDescent="0.25">
      <c r="B89" s="39" t="s">
        <v>131</v>
      </c>
      <c r="C89" s="40"/>
      <c r="D89" s="41"/>
      <c r="E89" s="89" t="str">
        <f>E88</f>
        <v>CoreaDelSur</v>
      </c>
      <c r="F89" s="69">
        <v>2</v>
      </c>
      <c r="G89" s="89" t="str">
        <f>E87</f>
        <v>Alemania</v>
      </c>
      <c r="H89" s="71">
        <v>0</v>
      </c>
      <c r="T89" s="16"/>
      <c r="U89" s="25">
        <f t="shared" si="35"/>
        <v>1</v>
      </c>
      <c r="V89" s="25" t="str">
        <f t="shared" si="36"/>
        <v/>
      </c>
      <c r="W89" s="25" t="str">
        <f t="shared" si="37"/>
        <v/>
      </c>
      <c r="X89" s="25" t="str">
        <f t="shared" si="38"/>
        <v/>
      </c>
      <c r="Y89" s="25" t="str">
        <f t="shared" si="39"/>
        <v/>
      </c>
      <c r="Z89" s="25">
        <f t="shared" si="40"/>
        <v>1</v>
      </c>
      <c r="AA89" s="17"/>
      <c r="AB89" s="17"/>
      <c r="AC89" s="17"/>
      <c r="AD89" s="17"/>
      <c r="AE89" s="17"/>
      <c r="AF89" s="17"/>
      <c r="AG89" s="17"/>
      <c r="AH89" s="17"/>
      <c r="AI89" s="17"/>
      <c r="AJ89" s="18"/>
    </row>
    <row r="90" spans="2:36" ht="17.100000000000001" customHeight="1" thickBot="1" x14ac:dyDescent="0.3">
      <c r="B90" s="45" t="s">
        <v>132</v>
      </c>
      <c r="C90" s="46"/>
      <c r="D90" s="47"/>
      <c r="E90" s="91" t="str">
        <f>G85</f>
        <v>México</v>
      </c>
      <c r="F90" s="72">
        <v>0</v>
      </c>
      <c r="G90" s="91" t="str">
        <f>E86</f>
        <v>Suecia</v>
      </c>
      <c r="H90" s="73">
        <v>3</v>
      </c>
      <c r="T90" s="19"/>
      <c r="U90" s="26" t="str">
        <f t="shared" si="35"/>
        <v/>
      </c>
      <c r="V90" s="26" t="str">
        <f t="shared" si="36"/>
        <v/>
      </c>
      <c r="W90" s="26">
        <f t="shared" si="37"/>
        <v>1</v>
      </c>
      <c r="X90" s="26">
        <f t="shared" si="38"/>
        <v>1</v>
      </c>
      <c r="Y90" s="26" t="str">
        <f t="shared" si="39"/>
        <v/>
      </c>
      <c r="Z90" s="26" t="str">
        <f t="shared" si="40"/>
        <v/>
      </c>
      <c r="AA90" s="20"/>
      <c r="AB90" s="20"/>
      <c r="AC90" s="20"/>
      <c r="AD90" s="20"/>
      <c r="AE90" s="20"/>
      <c r="AF90" s="20"/>
      <c r="AG90" s="20"/>
      <c r="AH90" s="20"/>
      <c r="AI90" s="20"/>
      <c r="AJ90" s="21"/>
    </row>
    <row r="91" spans="2:36" ht="17.100000000000001" customHeight="1" x14ac:dyDescent="0.25"/>
    <row r="92" spans="2:36" ht="17.100000000000001" customHeight="1" thickBot="1" x14ac:dyDescent="0.3">
      <c r="B92" s="14"/>
    </row>
    <row r="93" spans="2:36" ht="17.100000000000001" customHeight="1" thickTop="1" x14ac:dyDescent="0.25">
      <c r="B93" s="15" t="s">
        <v>28</v>
      </c>
      <c r="D93" s="32" t="s">
        <v>33</v>
      </c>
    </row>
    <row r="94" spans="2:36" ht="17.100000000000001" customHeight="1" x14ac:dyDescent="0.25">
      <c r="B94" s="35" t="s">
        <v>82</v>
      </c>
      <c r="D94" s="33" t="str">
        <f>IF(AND(COUNT(I100:I103)=2,COUNTIF(I100:I103,1),COUNTIF(I100:I103,2),SUM(I100:I103)=3,SUM(K100:K103)=12),VLOOKUP(1,I100:J103,2,0),IF(OR(SUM(I100:I103)=3,SUM(K100:K103)=12,COUNTIF(I100:I103,"*")),J100,"---"))</f>
        <v>Bélgica</v>
      </c>
    </row>
    <row r="95" spans="2:36" ht="17.100000000000001" customHeight="1" x14ac:dyDescent="0.25">
      <c r="B95" s="35" t="s">
        <v>83</v>
      </c>
      <c r="D95" s="31" t="str">
        <f>IF(AND(COUNTIF(I100:I103,"*")=1,SUM(K100:K103)=12),VLOOKUP("*",I100:J103,2,0),IF(AND(COUNT(I100:I103)=2,COUNTIF(I100:I103,1),COUNTIF(I100:I103,2),SUM(K100:K103)=12),VLOOKUP(2,I100:J103,2,0),IF(OR(SUM(I100:I103)=3,SUM(K100:K103)=12),J101,"---")))</f>
        <v>Inglaterra</v>
      </c>
    </row>
    <row r="96" spans="2:36" ht="17.100000000000001" customHeight="1" x14ac:dyDescent="0.25">
      <c r="B96" s="35" t="s">
        <v>84</v>
      </c>
    </row>
    <row r="97" spans="2:36" ht="17.100000000000001" customHeight="1" thickBot="1" x14ac:dyDescent="0.3">
      <c r="B97" s="36" t="s">
        <v>21</v>
      </c>
    </row>
    <row r="98" spans="2:36" ht="17.100000000000001" customHeight="1" thickTop="1" thickBot="1" x14ac:dyDescent="0.3"/>
    <row r="99" spans="2:36" ht="17.100000000000001" customHeight="1" x14ac:dyDescent="0.25">
      <c r="B99" s="37" t="s">
        <v>88</v>
      </c>
      <c r="C99" s="38"/>
      <c r="D99" s="38"/>
      <c r="E99" s="49" t="s">
        <v>34</v>
      </c>
      <c r="F99" s="49"/>
      <c r="G99" s="49" t="s">
        <v>34</v>
      </c>
      <c r="H99" s="51"/>
      <c r="J99" s="86" t="s">
        <v>162</v>
      </c>
      <c r="K99" s="76" t="s">
        <v>11</v>
      </c>
      <c r="L99" s="77" t="s">
        <v>3</v>
      </c>
      <c r="M99" s="78" t="s">
        <v>4</v>
      </c>
      <c r="N99" s="79" t="s">
        <v>5</v>
      </c>
      <c r="O99" s="80" t="s">
        <v>7</v>
      </c>
      <c r="P99" s="81" t="s">
        <v>8</v>
      </c>
      <c r="Q99" s="82" t="s">
        <v>9</v>
      </c>
      <c r="R99" s="83" t="s">
        <v>10</v>
      </c>
      <c r="T99" s="22" t="s">
        <v>12</v>
      </c>
      <c r="U99" s="23" t="s">
        <v>3</v>
      </c>
      <c r="V99" s="23" t="s">
        <v>4</v>
      </c>
      <c r="W99" s="23" t="s">
        <v>5</v>
      </c>
      <c r="X99" s="23" t="s">
        <v>3</v>
      </c>
      <c r="Y99" s="23" t="s">
        <v>4</v>
      </c>
      <c r="Z99" s="23" t="s">
        <v>5</v>
      </c>
      <c r="AA99" s="23" t="s">
        <v>6</v>
      </c>
      <c r="AB99" s="23" t="s">
        <v>11</v>
      </c>
      <c r="AC99" s="23" t="s">
        <v>3</v>
      </c>
      <c r="AD99" s="23" t="s">
        <v>4</v>
      </c>
      <c r="AE99" s="23" t="s">
        <v>5</v>
      </c>
      <c r="AF99" s="23" t="s">
        <v>7</v>
      </c>
      <c r="AG99" s="23" t="s">
        <v>8</v>
      </c>
      <c r="AH99" s="23" t="s">
        <v>9</v>
      </c>
      <c r="AI99" s="23" t="s">
        <v>10</v>
      </c>
      <c r="AJ99" s="24" t="s">
        <v>13</v>
      </c>
    </row>
    <row r="100" spans="2:36" ht="17.100000000000001" customHeight="1" x14ac:dyDescent="0.25">
      <c r="B100" s="39" t="s">
        <v>133</v>
      </c>
      <c r="C100" s="40"/>
      <c r="D100" s="41"/>
      <c r="E100" s="89" t="str">
        <f>B94</f>
        <v>Bélgica</v>
      </c>
      <c r="F100" s="69">
        <v>3</v>
      </c>
      <c r="G100" s="89" t="str">
        <f>B95</f>
        <v>Panamá</v>
      </c>
      <c r="H100" s="74">
        <v>0</v>
      </c>
      <c r="I100" s="53"/>
      <c r="J100" s="87" t="str">
        <f>VLOOKUP(ROWS($A$1:A1),$T$100:$AI$103,COLUMNS($A$1:H$1),)</f>
        <v>Bélgica</v>
      </c>
      <c r="K100" s="27">
        <f>VLOOKUP(ROWS($A$1:B1),$T$100:$AI$103,COLUMNS($A$1:I$1),)</f>
        <v>3</v>
      </c>
      <c r="L100" s="27">
        <f>VLOOKUP(ROWS($A$1:C1),$T$100:$AI$103,COLUMNS($A$1:J$1),)</f>
        <v>3</v>
      </c>
      <c r="M100" s="27">
        <f>VLOOKUP(ROWS($A$1:D1),$T$100:$AI$103,COLUMNS($A$1:K$1),)</f>
        <v>0</v>
      </c>
      <c r="N100" s="27">
        <f>VLOOKUP(ROWS($A$1:E1),$T$100:$AI$103,COLUMNS($A$1:L$1),)</f>
        <v>0</v>
      </c>
      <c r="O100" s="27">
        <f>VLOOKUP(ROWS($A$1:F1),$T$100:$AI$103,COLUMNS($A$1:M$1),)</f>
        <v>9</v>
      </c>
      <c r="P100" s="27">
        <f>VLOOKUP(ROWS($A$1:G1),$T$100:$AI$103,COLUMNS($A$1:N$1),)</f>
        <v>2</v>
      </c>
      <c r="Q100" s="27">
        <f>VLOOKUP(ROWS($A$1:H1),$T$100:$AI$103,COLUMNS($A$1:O$1),)</f>
        <v>7</v>
      </c>
      <c r="R100" s="28">
        <f>VLOOKUP(ROWS($A$1:I1),$T$100:$AI$103,COLUMNS($A$1:P$1),)</f>
        <v>9</v>
      </c>
      <c r="T100" s="16">
        <f>RANK(AJ100,$AJ$100:$AJ$103)</f>
        <v>1</v>
      </c>
      <c r="U100" s="25">
        <f t="shared" ref="U100:U105" si="42">IF(F100&gt;H100,1,IF(F100=H100,"",IF(F100&lt;H100,"")))</f>
        <v>1</v>
      </c>
      <c r="V100" s="25" t="str">
        <f t="shared" ref="V100:V105" si="43">IF(AND(ISNUMBER(F100),ISNUMBER(H100)),(IF(F100=H100,1,"")),"")</f>
        <v/>
      </c>
      <c r="W100" s="25" t="str">
        <f t="shared" ref="W100:W105" si="44">IF(H100&gt;F100,1,"")</f>
        <v/>
      </c>
      <c r="X100" s="25" t="str">
        <f t="shared" ref="X100:X105" si="45">IF(H100&gt;F100,1,IF(H100=F100,"",IF(H100&lt;F100,"")))</f>
        <v/>
      </c>
      <c r="Y100" s="25" t="str">
        <f t="shared" ref="Y100:Y105" si="46">IF(AND(ISNUMBER(F100),ISNUMBER(H100)),(IF(F100=H100,1,"")),"")</f>
        <v/>
      </c>
      <c r="Z100" s="25">
        <f t="shared" ref="Z100:Z105" si="47">IF(H100&lt;F100,1,"")</f>
        <v>1</v>
      </c>
      <c r="AA100" s="17" t="str">
        <f>B94</f>
        <v>Bélgica</v>
      </c>
      <c r="AB100" s="17">
        <f>SUMPRODUCT(($G$100:$G$105=AA100)*(ISNUMBER($H$100:$H$105)*($H$100:$H$105&lt;&gt;""))+($E$100:$E$105=AA100)*(ISNUMBER($F$100:$F$105)*($F$100:$F$105&lt;&gt;"")))</f>
        <v>3</v>
      </c>
      <c r="AC100" s="17">
        <f t="shared" ref="AC100:AE103" si="48">SUMIF($G$100:$G$105,$AA100,X$100:X$105)+SUMIF($E$100:$E$105,$AA100,U$100:U$105)</f>
        <v>3</v>
      </c>
      <c r="AD100" s="17">
        <f t="shared" si="48"/>
        <v>0</v>
      </c>
      <c r="AE100" s="17">
        <f t="shared" si="48"/>
        <v>0</v>
      </c>
      <c r="AF100" s="17">
        <f>SUMIF($G$100:$G$105,AA100,$H$100:$H$105)+SUMIF($E$100:$E$105,AA100,$F$100:$F$105)</f>
        <v>9</v>
      </c>
      <c r="AG100" s="17">
        <f>SUMIF($G$100:$G$105,AA100,$F$100:$F$105)+SUMIF($E$100:$E$105,AA100,$H$100:$H$105)</f>
        <v>2</v>
      </c>
      <c r="AH100" s="17">
        <f>AF100-AG100</f>
        <v>7</v>
      </c>
      <c r="AI100" s="17">
        <f>AC100*3+AD100</f>
        <v>9</v>
      </c>
      <c r="AJ100" s="18">
        <f>IF((AI100*100000)+(AH100*1000)+(AF100*1000)=0,1-1000-ROWS($B$1:$B91),AI100*100000+AH100*1000+AF100*1000+ROWS($B$1:$B91))</f>
        <v>916091</v>
      </c>
    </row>
    <row r="101" spans="2:36" ht="17.100000000000001" customHeight="1" x14ac:dyDescent="0.25">
      <c r="B101" s="42" t="s">
        <v>96</v>
      </c>
      <c r="C101" s="43"/>
      <c r="D101" s="44"/>
      <c r="E101" s="90" t="str">
        <f>B96</f>
        <v>Túnez</v>
      </c>
      <c r="F101" s="70">
        <v>1</v>
      </c>
      <c r="G101" s="90" t="str">
        <f>B97</f>
        <v>Inglaterra</v>
      </c>
      <c r="H101" s="75">
        <v>2</v>
      </c>
      <c r="I101" s="53"/>
      <c r="J101" s="87" t="str">
        <f>VLOOKUP(ROWS($A$1:A2),$T$100:$AI$103,COLUMNS($A$1:H$1),)</f>
        <v>Inglaterra</v>
      </c>
      <c r="K101" s="27">
        <f>VLOOKUP(ROWS($A$1:B2),$T$100:$AI$103,COLUMNS($A$1:I$1),)</f>
        <v>3</v>
      </c>
      <c r="L101" s="27">
        <f>VLOOKUP(ROWS($A$1:C2),$T$100:$AI$103,COLUMNS($A$1:J$1),)</f>
        <v>2</v>
      </c>
      <c r="M101" s="27">
        <f>VLOOKUP(ROWS($A$1:D2),$T$100:$AI$103,COLUMNS($A$1:K$1),)</f>
        <v>0</v>
      </c>
      <c r="N101" s="27">
        <f>VLOOKUP(ROWS($A$1:E2),$T$100:$AI$103,COLUMNS($A$1:L$1),)</f>
        <v>1</v>
      </c>
      <c r="O101" s="27">
        <f>VLOOKUP(ROWS($A$1:F2),$T$100:$AI$103,COLUMNS($A$1:M$1),)</f>
        <v>8</v>
      </c>
      <c r="P101" s="27">
        <f>VLOOKUP(ROWS($A$1:G2),$T$100:$AI$103,COLUMNS($A$1:N$1),)</f>
        <v>3</v>
      </c>
      <c r="Q101" s="27">
        <f>VLOOKUP(ROWS($A$1:H2),$T$100:$AI$103,COLUMNS($A$1:O$1),)</f>
        <v>5</v>
      </c>
      <c r="R101" s="28">
        <f>VLOOKUP(ROWS($A$1:I2),$T$100:$AI$103,COLUMNS($A$1:P$1),)</f>
        <v>6</v>
      </c>
      <c r="T101" s="16">
        <f>RANK(AJ101,$AJ$100:$AJ$103)</f>
        <v>4</v>
      </c>
      <c r="U101" s="25" t="str">
        <f t="shared" si="42"/>
        <v/>
      </c>
      <c r="V101" s="25" t="str">
        <f t="shared" si="43"/>
        <v/>
      </c>
      <c r="W101" s="25">
        <f t="shared" si="44"/>
        <v>1</v>
      </c>
      <c r="X101" s="25">
        <f t="shared" si="45"/>
        <v>1</v>
      </c>
      <c r="Y101" s="25" t="str">
        <f t="shared" si="46"/>
        <v/>
      </c>
      <c r="Z101" s="25" t="str">
        <f t="shared" si="47"/>
        <v/>
      </c>
      <c r="AA101" s="17" t="str">
        <f>B95</f>
        <v>Panamá</v>
      </c>
      <c r="AB101" s="17">
        <f>SUMPRODUCT(($G$100:$G$105=AA101)*(ISNUMBER($H$100:$H$105)*($H$100:$H$105&lt;&gt;""))+($E$100:$E$105=AA101)*(ISNUMBER($F$100:$F$105)*($F$100:$F$105&lt;&gt;"")))</f>
        <v>3</v>
      </c>
      <c r="AC101" s="17">
        <f t="shared" si="48"/>
        <v>0</v>
      </c>
      <c r="AD101" s="17">
        <f t="shared" si="48"/>
        <v>0</v>
      </c>
      <c r="AE101" s="17">
        <f t="shared" si="48"/>
        <v>3</v>
      </c>
      <c r="AF101" s="17">
        <f>SUMIF($G$100:$G$105,AA101,$H$100:$H$105)+SUMIF($E$100:$E$105,AA101,$F$100:$F$105)</f>
        <v>2</v>
      </c>
      <c r="AG101" s="17">
        <f>SUMIF($G$100:$G$105,AA101,$F$100:$F$105)+SUMIF($E$100:$E$105,AA101,$H$100:$H$105)</f>
        <v>11</v>
      </c>
      <c r="AH101" s="17">
        <f>AF101-AG101</f>
        <v>-9</v>
      </c>
      <c r="AI101" s="17">
        <f>AC101*3+AD101</f>
        <v>0</v>
      </c>
      <c r="AJ101" s="18">
        <f>IF((AI101*100000)+(AH101*1000)+(AF101*1000)=0,1-1000-ROWS($B$1:$B92),AI101*100000+AH101*1000+AF101*1000+ROWS($B$1:$B92))</f>
        <v>-6908</v>
      </c>
    </row>
    <row r="102" spans="2:36" ht="17.100000000000001" customHeight="1" x14ac:dyDescent="0.25">
      <c r="B102" s="39" t="s">
        <v>134</v>
      </c>
      <c r="C102" s="40"/>
      <c r="D102" s="41"/>
      <c r="E102" s="89" t="str">
        <f>E100</f>
        <v>Bélgica</v>
      </c>
      <c r="F102" s="69">
        <v>5</v>
      </c>
      <c r="G102" s="89" t="str">
        <f>E101</f>
        <v>Túnez</v>
      </c>
      <c r="H102" s="74">
        <v>2</v>
      </c>
      <c r="I102" s="53"/>
      <c r="J102" s="87" t="str">
        <f>VLOOKUP(ROWS($A$1:A3),$T$100:$AI$103,COLUMNS($A$1:H$1),)</f>
        <v>Túnez</v>
      </c>
      <c r="K102" s="27">
        <f>VLOOKUP(ROWS($A$1:B3),$T$100:$AI$103,COLUMNS($A$1:I$1),)</f>
        <v>3</v>
      </c>
      <c r="L102" s="27">
        <f>VLOOKUP(ROWS($A$1:C3),$T$100:$AI$103,COLUMNS($A$1:J$1),)</f>
        <v>1</v>
      </c>
      <c r="M102" s="27">
        <f>VLOOKUP(ROWS($A$1:D3),$T$100:$AI$103,COLUMNS($A$1:K$1),)</f>
        <v>0</v>
      </c>
      <c r="N102" s="27">
        <f>VLOOKUP(ROWS($A$1:E3),$T$100:$AI$103,COLUMNS($A$1:L$1),)</f>
        <v>2</v>
      </c>
      <c r="O102" s="27">
        <f>VLOOKUP(ROWS($A$1:F3),$T$100:$AI$103,COLUMNS($A$1:M$1),)</f>
        <v>5</v>
      </c>
      <c r="P102" s="27">
        <f>VLOOKUP(ROWS($A$1:G3),$T$100:$AI$103,COLUMNS($A$1:N$1),)</f>
        <v>8</v>
      </c>
      <c r="Q102" s="27">
        <f>VLOOKUP(ROWS($A$1:H3),$T$100:$AI$103,COLUMNS($A$1:O$1),)</f>
        <v>-3</v>
      </c>
      <c r="R102" s="28">
        <f>VLOOKUP(ROWS($A$1:I3),$T$100:$AI$103,COLUMNS($A$1:P$1),)</f>
        <v>3</v>
      </c>
      <c r="T102" s="16">
        <f>RANK(AJ102,$AJ$100:$AJ$103)</f>
        <v>3</v>
      </c>
      <c r="U102" s="25">
        <f t="shared" si="42"/>
        <v>1</v>
      </c>
      <c r="V102" s="25" t="str">
        <f t="shared" si="43"/>
        <v/>
      </c>
      <c r="W102" s="25" t="str">
        <f t="shared" si="44"/>
        <v/>
      </c>
      <c r="X102" s="25" t="str">
        <f t="shared" si="45"/>
        <v/>
      </c>
      <c r="Y102" s="25" t="str">
        <f t="shared" si="46"/>
        <v/>
      </c>
      <c r="Z102" s="25">
        <f t="shared" si="47"/>
        <v>1</v>
      </c>
      <c r="AA102" s="17" t="str">
        <f>B96</f>
        <v>Túnez</v>
      </c>
      <c r="AB102" s="17">
        <f>SUMPRODUCT(($G$100:$G$105=AA102)*(ISNUMBER($H$100:$H$105)*($H$100:$H$105&lt;&gt;""))+($E$100:$E$105=AA102)*(ISNUMBER($F$100:$F$105)*($F$100:$F$105&lt;&gt;"")))</f>
        <v>3</v>
      </c>
      <c r="AC102" s="17">
        <f t="shared" si="48"/>
        <v>1</v>
      </c>
      <c r="AD102" s="17">
        <f t="shared" si="48"/>
        <v>0</v>
      </c>
      <c r="AE102" s="17">
        <f t="shared" si="48"/>
        <v>2</v>
      </c>
      <c r="AF102" s="17">
        <f>SUMIF($G$100:$G$105,AA102,$H$100:$H$105)+SUMIF($E$100:$E$105,AA102,$F$100:$F$105)</f>
        <v>5</v>
      </c>
      <c r="AG102" s="17">
        <f>SUMIF($G$100:$G$105,AA102,$F$100:$F$105)+SUMIF($E$100:$E$105,AA102,$H$100:$H$105)</f>
        <v>8</v>
      </c>
      <c r="AH102" s="17">
        <f>AF102-AG102</f>
        <v>-3</v>
      </c>
      <c r="AI102" s="17">
        <f>AC102*3+AD102</f>
        <v>3</v>
      </c>
      <c r="AJ102" s="18">
        <f>IF((AI102*100000)+(AH102*1000)+(AF102*1000)=0,1-1000-ROWS($B$1:$B93),AI102*100000+AH102*1000+AF102*1000+ROWS($B$1:$B93))</f>
        <v>302093</v>
      </c>
    </row>
    <row r="103" spans="2:36" ht="17.100000000000001" customHeight="1" thickBot="1" x14ac:dyDescent="0.3">
      <c r="B103" s="42" t="s">
        <v>135</v>
      </c>
      <c r="C103" s="43"/>
      <c r="D103" s="44"/>
      <c r="E103" s="90" t="str">
        <f>G101</f>
        <v>Inglaterra</v>
      </c>
      <c r="F103" s="70">
        <v>6</v>
      </c>
      <c r="G103" s="90" t="str">
        <f>G100</f>
        <v>Panamá</v>
      </c>
      <c r="H103" s="75">
        <v>1</v>
      </c>
      <c r="I103" s="53"/>
      <c r="J103" s="88" t="str">
        <f>VLOOKUP(ROWS($A$1:A4),$T$100:$AI$103,COLUMNS($A$1:H$1),)</f>
        <v>Panamá</v>
      </c>
      <c r="K103" s="29">
        <f>VLOOKUP(ROWS($A$1:B4),$T$100:$AI$103,COLUMNS($A$1:I$1),)</f>
        <v>3</v>
      </c>
      <c r="L103" s="29">
        <f>VLOOKUP(ROWS($A$1:C4),$T$100:$AI$103,COLUMNS($A$1:J$1),)</f>
        <v>0</v>
      </c>
      <c r="M103" s="29">
        <f>VLOOKUP(ROWS($A$1:D4),$T$100:$AI$103,COLUMNS($A$1:K$1),)</f>
        <v>0</v>
      </c>
      <c r="N103" s="29">
        <f>VLOOKUP(ROWS($A$1:E4),$T$100:$AI$103,COLUMNS($A$1:L$1),)</f>
        <v>3</v>
      </c>
      <c r="O103" s="29">
        <f>VLOOKUP(ROWS($A$1:F4),$T$100:$AI$103,COLUMNS($A$1:M$1),)</f>
        <v>2</v>
      </c>
      <c r="P103" s="29">
        <f>VLOOKUP(ROWS($A$1:G4),$T$100:$AI$103,COLUMNS($A$1:N$1),)</f>
        <v>11</v>
      </c>
      <c r="Q103" s="29">
        <f>VLOOKUP(ROWS($A$1:H4),$T$100:$AI$103,COLUMNS($A$1:O$1),)</f>
        <v>-9</v>
      </c>
      <c r="R103" s="30">
        <f>VLOOKUP(ROWS($A$1:I4),$T$100:$AI$103,COLUMNS($A$1:P$1),)</f>
        <v>0</v>
      </c>
      <c r="T103" s="16">
        <f>RANK(AJ103,$AJ$100:$AJ$103)</f>
        <v>2</v>
      </c>
      <c r="U103" s="25">
        <f t="shared" si="42"/>
        <v>1</v>
      </c>
      <c r="V103" s="25" t="str">
        <f t="shared" si="43"/>
        <v/>
      </c>
      <c r="W103" s="25" t="str">
        <f t="shared" si="44"/>
        <v/>
      </c>
      <c r="X103" s="25" t="str">
        <f t="shared" si="45"/>
        <v/>
      </c>
      <c r="Y103" s="25" t="str">
        <f t="shared" si="46"/>
        <v/>
      </c>
      <c r="Z103" s="25">
        <f t="shared" si="47"/>
        <v>1</v>
      </c>
      <c r="AA103" s="17" t="str">
        <f>B97</f>
        <v>Inglaterra</v>
      </c>
      <c r="AB103" s="17">
        <f>SUMPRODUCT(($G$100:$G$105=AA103)*(ISNUMBER($H$100:$H$105)*($H$100:$H$105&lt;&gt;""))+($E$100:$E$105=AA103)*(ISNUMBER($F$100:$F$105)*($F$100:$F$105&lt;&gt;"")))</f>
        <v>3</v>
      </c>
      <c r="AC103" s="17">
        <f t="shared" si="48"/>
        <v>2</v>
      </c>
      <c r="AD103" s="17">
        <f t="shared" si="48"/>
        <v>0</v>
      </c>
      <c r="AE103" s="17">
        <f t="shared" si="48"/>
        <v>1</v>
      </c>
      <c r="AF103" s="17">
        <f>SUMIF($G$100:$G$105,AA103,$H$100:$H$105)+SUMIF($E$100:$E$105,AA103,$F$100:$F$105)</f>
        <v>8</v>
      </c>
      <c r="AG103" s="17">
        <f>SUMIF($G$100:$G$105,AA103,$F$100:$F$105)+SUMIF($E$100:$E$105,AA103,$H$100:$H$105)</f>
        <v>3</v>
      </c>
      <c r="AH103" s="17">
        <f>AF103-AG103</f>
        <v>5</v>
      </c>
      <c r="AI103" s="17">
        <f>AC103*3+AD103</f>
        <v>6</v>
      </c>
      <c r="AJ103" s="18">
        <f>IF((AI103*100000)+(AH103*1000)+(AF103*1000)=0,1-1000-ROWS($B$1:$B94),AI103*100000+AH103*1000+AF103*1000+ROWS($B$1:$B94))</f>
        <v>613094</v>
      </c>
    </row>
    <row r="104" spans="2:36" ht="17.100000000000001" customHeight="1" x14ac:dyDescent="0.25">
      <c r="B104" s="39" t="s">
        <v>136</v>
      </c>
      <c r="C104" s="40"/>
      <c r="D104" s="41"/>
      <c r="E104" s="89" t="str">
        <f>E103</f>
        <v>Inglaterra</v>
      </c>
      <c r="F104" s="69">
        <v>0</v>
      </c>
      <c r="G104" s="89" t="str">
        <f>E102</f>
        <v>Bélgica</v>
      </c>
      <c r="H104" s="71">
        <v>1</v>
      </c>
      <c r="T104" s="16"/>
      <c r="U104" s="25" t="str">
        <f t="shared" si="42"/>
        <v/>
      </c>
      <c r="V104" s="25" t="str">
        <f t="shared" si="43"/>
        <v/>
      </c>
      <c r="W104" s="25">
        <f t="shared" si="44"/>
        <v>1</v>
      </c>
      <c r="X104" s="25">
        <f t="shared" si="45"/>
        <v>1</v>
      </c>
      <c r="Y104" s="25" t="str">
        <f t="shared" si="46"/>
        <v/>
      </c>
      <c r="Z104" s="25" t="str">
        <f t="shared" si="47"/>
        <v/>
      </c>
      <c r="AA104" s="17"/>
      <c r="AB104" s="17"/>
      <c r="AC104" s="17"/>
      <c r="AD104" s="17"/>
      <c r="AE104" s="17"/>
      <c r="AF104" s="17"/>
      <c r="AG104" s="17"/>
      <c r="AH104" s="17"/>
      <c r="AI104" s="17"/>
      <c r="AJ104" s="18"/>
    </row>
    <row r="105" spans="2:36" ht="17.100000000000001" customHeight="1" thickBot="1" x14ac:dyDescent="0.3">
      <c r="B105" s="45" t="s">
        <v>97</v>
      </c>
      <c r="C105" s="46"/>
      <c r="D105" s="47"/>
      <c r="E105" s="91" t="str">
        <f>G100</f>
        <v>Panamá</v>
      </c>
      <c r="F105" s="72">
        <v>1</v>
      </c>
      <c r="G105" s="91" t="str">
        <f>E101</f>
        <v>Túnez</v>
      </c>
      <c r="H105" s="73">
        <v>2</v>
      </c>
      <c r="T105" s="19"/>
      <c r="U105" s="26" t="str">
        <f t="shared" si="42"/>
        <v/>
      </c>
      <c r="V105" s="26" t="str">
        <f t="shared" si="43"/>
        <v/>
      </c>
      <c r="W105" s="26">
        <f t="shared" si="44"/>
        <v>1</v>
      </c>
      <c r="X105" s="26">
        <f t="shared" si="45"/>
        <v>1</v>
      </c>
      <c r="Y105" s="26" t="str">
        <f t="shared" si="46"/>
        <v/>
      </c>
      <c r="Z105" s="26" t="str">
        <f t="shared" si="47"/>
        <v/>
      </c>
      <c r="AA105" s="20"/>
      <c r="AB105" s="20"/>
      <c r="AC105" s="20"/>
      <c r="AD105" s="20"/>
      <c r="AE105" s="20"/>
      <c r="AF105" s="20"/>
      <c r="AG105" s="20"/>
      <c r="AH105" s="20"/>
      <c r="AI105" s="20"/>
      <c r="AJ105" s="21"/>
    </row>
    <row r="106" spans="2:36" ht="17.100000000000001" customHeight="1" x14ac:dyDescent="0.25"/>
    <row r="107" spans="2:36" ht="17.100000000000001" customHeight="1" thickBot="1" x14ac:dyDescent="0.3">
      <c r="B107" s="14"/>
    </row>
    <row r="108" spans="2:36" ht="17.100000000000001" customHeight="1" thickTop="1" x14ac:dyDescent="0.25">
      <c r="B108" s="15" t="s">
        <v>31</v>
      </c>
      <c r="D108" s="32" t="s">
        <v>33</v>
      </c>
    </row>
    <row r="109" spans="2:36" ht="17.100000000000001" customHeight="1" x14ac:dyDescent="0.25">
      <c r="B109" s="35" t="s">
        <v>85</v>
      </c>
      <c r="D109" s="33" t="str">
        <f>IF(AND(COUNT(I115:I118)=2,COUNTIF(I115:I118,1),COUNTIF(I115:I118,2),SUM(I115:I118)=3,SUM(K115:K118)=12),VLOOKUP(1,I115:J118,2,0),IF(OR(SUM(I115:I118)=3,SUM(K115:K118)=12,COUNTIF(I115:I118,"*")),J115,"---"))</f>
        <v>Colombia</v>
      </c>
    </row>
    <row r="110" spans="2:36" ht="17.100000000000001" customHeight="1" x14ac:dyDescent="0.25">
      <c r="B110" s="35" t="s">
        <v>86</v>
      </c>
      <c r="D110" s="31" t="str">
        <f>IF(AND(COUNTIF(I115:I118,"*")=1,SUM(K115:K118)=12),VLOOKUP("*",I115:J118,2,0),IF(AND(COUNT(I115:I118)=2,COUNTIF(I115:I118,1),COUNTIF(I115:I118,2),SUM(K115:K118)=12),VLOOKUP(2,I115:J118,2,0),IF(OR(SUM(I115:I118)=3,SUM(K115:K118)=12),J116,"---")))</f>
        <v>Japón</v>
      </c>
    </row>
    <row r="111" spans="2:36" ht="17.100000000000001" customHeight="1" x14ac:dyDescent="0.25">
      <c r="B111" s="35" t="s">
        <v>18</v>
      </c>
    </row>
    <row r="112" spans="2:36" ht="17.100000000000001" customHeight="1" thickBot="1" x14ac:dyDescent="0.3">
      <c r="B112" s="36" t="s">
        <v>87</v>
      </c>
    </row>
    <row r="113" spans="2:36" ht="17.100000000000001" customHeight="1" thickTop="1" thickBot="1" x14ac:dyDescent="0.3"/>
    <row r="114" spans="2:36" ht="17.100000000000001" customHeight="1" x14ac:dyDescent="0.25">
      <c r="B114" s="37" t="s">
        <v>88</v>
      </c>
      <c r="C114" s="38"/>
      <c r="D114" s="38"/>
      <c r="E114" s="49" t="s">
        <v>34</v>
      </c>
      <c r="F114" s="49"/>
      <c r="G114" s="49" t="s">
        <v>34</v>
      </c>
      <c r="H114" s="51"/>
      <c r="J114" s="86" t="s">
        <v>162</v>
      </c>
      <c r="K114" s="76" t="s">
        <v>11</v>
      </c>
      <c r="L114" s="77" t="s">
        <v>3</v>
      </c>
      <c r="M114" s="78" t="s">
        <v>4</v>
      </c>
      <c r="N114" s="79" t="s">
        <v>5</v>
      </c>
      <c r="O114" s="80" t="s">
        <v>7</v>
      </c>
      <c r="P114" s="81" t="s">
        <v>8</v>
      </c>
      <c r="Q114" s="82" t="s">
        <v>9</v>
      </c>
      <c r="R114" s="83" t="s">
        <v>10</v>
      </c>
      <c r="T114" s="22" t="s">
        <v>12</v>
      </c>
      <c r="U114" s="23" t="s">
        <v>3</v>
      </c>
      <c r="V114" s="23" t="s">
        <v>4</v>
      </c>
      <c r="W114" s="23" t="s">
        <v>5</v>
      </c>
      <c r="X114" s="23" t="s">
        <v>3</v>
      </c>
      <c r="Y114" s="23" t="s">
        <v>4</v>
      </c>
      <c r="Z114" s="23" t="s">
        <v>5</v>
      </c>
      <c r="AA114" s="23" t="s">
        <v>6</v>
      </c>
      <c r="AB114" s="23" t="s">
        <v>11</v>
      </c>
      <c r="AC114" s="23" t="s">
        <v>3</v>
      </c>
      <c r="AD114" s="23" t="s">
        <v>4</v>
      </c>
      <c r="AE114" s="23" t="s">
        <v>5</v>
      </c>
      <c r="AF114" s="23" t="s">
        <v>7</v>
      </c>
      <c r="AG114" s="23" t="s">
        <v>8</v>
      </c>
      <c r="AH114" s="23" t="s">
        <v>9</v>
      </c>
      <c r="AI114" s="23" t="s">
        <v>10</v>
      </c>
      <c r="AJ114" s="24" t="s">
        <v>13</v>
      </c>
    </row>
    <row r="115" spans="2:36" ht="17.100000000000001" customHeight="1" x14ac:dyDescent="0.25">
      <c r="B115" s="39" t="s">
        <v>137</v>
      </c>
      <c r="C115" s="40"/>
      <c r="D115" s="41"/>
      <c r="E115" s="89" t="str">
        <f>B109</f>
        <v>Polonia</v>
      </c>
      <c r="F115" s="69">
        <v>1</v>
      </c>
      <c r="G115" s="89" t="str">
        <f>B110</f>
        <v>Senegal</v>
      </c>
      <c r="H115" s="74">
        <v>2</v>
      </c>
      <c r="I115" s="53"/>
      <c r="J115" s="87" t="str">
        <f>VLOOKUP(ROWS($A$1:A1),$T$115:$AI$118,COLUMNS($A$1:H$1),)</f>
        <v>Colombia</v>
      </c>
      <c r="K115" s="27">
        <f>VLOOKUP(ROWS($A$1:B1),$T$115:$AI$118,COLUMNS($A$1:I$1),)</f>
        <v>3</v>
      </c>
      <c r="L115" s="27">
        <f>VLOOKUP(ROWS($A$1:C1),$T$115:$AI$118,COLUMNS($A$1:J$1),)</f>
        <v>2</v>
      </c>
      <c r="M115" s="27">
        <f>VLOOKUP(ROWS($A$1:D1),$T$115:$AI$118,COLUMNS($A$1:K$1),)</f>
        <v>0</v>
      </c>
      <c r="N115" s="27">
        <f>VLOOKUP(ROWS($A$1:E1),$T$115:$AI$118,COLUMNS($A$1:L$1),)</f>
        <v>1</v>
      </c>
      <c r="O115" s="27">
        <f>VLOOKUP(ROWS($A$1:F1),$T$115:$AI$118,COLUMNS($A$1:M$1),)</f>
        <v>5</v>
      </c>
      <c r="P115" s="27">
        <f>VLOOKUP(ROWS($A$1:G1),$T$115:$AI$118,COLUMNS($A$1:N$1),)</f>
        <v>2</v>
      </c>
      <c r="Q115" s="27">
        <f>VLOOKUP(ROWS($A$1:H1),$T$115:$AI$118,COLUMNS($A$1:O$1),)</f>
        <v>3</v>
      </c>
      <c r="R115" s="28">
        <f>VLOOKUP(ROWS($A$1:I1),$T$115:$AI$118,COLUMNS($A$1:P$1),)</f>
        <v>6</v>
      </c>
      <c r="T115" s="16">
        <f>RANK(AJ115,$AJ$115:$AJ$118)</f>
        <v>4</v>
      </c>
      <c r="U115" s="25" t="str">
        <f t="shared" ref="U115:U120" si="49">IF(F115&gt;H115,1,IF(F115=H115,"",IF(F115&lt;H115,"")))</f>
        <v/>
      </c>
      <c r="V115" s="25" t="str">
        <f t="shared" ref="V115:V120" si="50">IF(AND(ISNUMBER(F115),ISNUMBER(H115)),(IF(F115=H115,1,"")),"")</f>
        <v/>
      </c>
      <c r="W115" s="25">
        <f t="shared" ref="W115:W120" si="51">IF(H115&gt;F115,1,"")</f>
        <v>1</v>
      </c>
      <c r="X115" s="25">
        <f t="shared" ref="X115:X120" si="52">IF(H115&gt;F115,1,IF(H115=F115,"",IF(H115&lt;F115,"")))</f>
        <v>1</v>
      </c>
      <c r="Y115" s="25" t="str">
        <f t="shared" ref="Y115:Y120" si="53">IF(AND(ISNUMBER(F115),ISNUMBER(H115)),(IF(F115=H115,1,"")),"")</f>
        <v/>
      </c>
      <c r="Z115" s="25" t="str">
        <f t="shared" ref="Z115:Z120" si="54">IF(H115&lt;F115,1,"")</f>
        <v/>
      </c>
      <c r="AA115" s="17" t="str">
        <f>B109</f>
        <v>Polonia</v>
      </c>
      <c r="AB115" s="17">
        <f>SUMPRODUCT(($G$115:$G$120=AA115)*(ISNUMBER($H$115:$H$120)*($H$115:$H$120&lt;&gt;""))+($E$115:$E$120=AA115)*(ISNUMBER($F$115:$F$120)*($F$115:$F$120&lt;&gt;"")))</f>
        <v>3</v>
      </c>
      <c r="AC115" s="17">
        <f t="shared" ref="AC115:AE118" si="55">SUMIF($G$115:$G$120,$AA115,X$115:X$120)+SUMIF($E$115:$E$120,$AA115,U$115:U$120)</f>
        <v>1</v>
      </c>
      <c r="AD115" s="17">
        <f t="shared" si="55"/>
        <v>0</v>
      </c>
      <c r="AE115" s="17">
        <f t="shared" si="55"/>
        <v>2</v>
      </c>
      <c r="AF115" s="17">
        <f>SUMIF($G$115:$G$120,AA115,$H$115:$H$120)+SUMIF($E$115:$E$120,AA115,$F$115:$F$120)</f>
        <v>2</v>
      </c>
      <c r="AG115" s="17">
        <f>SUMIF($G$115:$G$120,AA115,$F$115:$F$120)+SUMIF($E$115:$E$120,AA115,$H$115:$H$120)</f>
        <v>5</v>
      </c>
      <c r="AH115" s="17">
        <f>AF115-AG115</f>
        <v>-3</v>
      </c>
      <c r="AI115" s="17">
        <f>AC115*3+AD115</f>
        <v>3</v>
      </c>
      <c r="AJ115" s="18">
        <f>IF((AI115*100000)+(AH115*1000)+(AF115*1000)=0,1-1000-ROWS($B$1:$B106),AI115*100000+AH115*1000+AF115*1000+ROWS($B$1:$B106))</f>
        <v>299106</v>
      </c>
    </row>
    <row r="116" spans="2:36" ht="17.100000000000001" customHeight="1" x14ac:dyDescent="0.25">
      <c r="B116" s="42" t="s">
        <v>98</v>
      </c>
      <c r="C116" s="43"/>
      <c r="D116" s="44"/>
      <c r="E116" s="90" t="str">
        <f>B111</f>
        <v>Colombia</v>
      </c>
      <c r="F116" s="70">
        <v>1</v>
      </c>
      <c r="G116" s="90" t="str">
        <f>B112</f>
        <v>Japón</v>
      </c>
      <c r="H116" s="75">
        <v>2</v>
      </c>
      <c r="I116" s="53"/>
      <c r="J116" s="87" t="str">
        <f>VLOOKUP(ROWS($A$1:A2),$T$115:$AI$118,COLUMNS($A$1:H$1),)</f>
        <v>Japón</v>
      </c>
      <c r="K116" s="27">
        <f>VLOOKUP(ROWS($A$1:B2),$T$115:$AI$118,COLUMNS($A$1:I$1),)</f>
        <v>3</v>
      </c>
      <c r="L116" s="27">
        <f>VLOOKUP(ROWS($A$1:C2),$T$115:$AI$118,COLUMNS($A$1:J$1),)</f>
        <v>1</v>
      </c>
      <c r="M116" s="27">
        <f>VLOOKUP(ROWS($A$1:D2),$T$115:$AI$118,COLUMNS($A$1:K$1),)</f>
        <v>1</v>
      </c>
      <c r="N116" s="27">
        <f>VLOOKUP(ROWS($A$1:E2),$T$115:$AI$118,COLUMNS($A$1:L$1),)</f>
        <v>1</v>
      </c>
      <c r="O116" s="27">
        <f>VLOOKUP(ROWS($A$1:F2),$T$115:$AI$118,COLUMNS($A$1:M$1),)</f>
        <v>4</v>
      </c>
      <c r="P116" s="27">
        <f>VLOOKUP(ROWS($A$1:G2),$T$115:$AI$118,COLUMNS($A$1:N$1),)</f>
        <v>4</v>
      </c>
      <c r="Q116" s="27">
        <f>VLOOKUP(ROWS($A$1:H2),$T$115:$AI$118,COLUMNS($A$1:O$1),)</f>
        <v>0</v>
      </c>
      <c r="R116" s="28">
        <f>VLOOKUP(ROWS($A$1:I2),$T$115:$AI$118,COLUMNS($A$1:P$1),)</f>
        <v>4</v>
      </c>
      <c r="T116" s="16">
        <f>RANK(AJ116,$AJ$115:$AJ$118)</f>
        <v>3</v>
      </c>
      <c r="U116" s="25" t="str">
        <f t="shared" si="49"/>
        <v/>
      </c>
      <c r="V116" s="25" t="str">
        <f t="shared" si="50"/>
        <v/>
      </c>
      <c r="W116" s="25">
        <f t="shared" si="51"/>
        <v>1</v>
      </c>
      <c r="X116" s="25">
        <f t="shared" si="52"/>
        <v>1</v>
      </c>
      <c r="Y116" s="25" t="str">
        <f t="shared" si="53"/>
        <v/>
      </c>
      <c r="Z116" s="25" t="str">
        <f t="shared" si="54"/>
        <v/>
      </c>
      <c r="AA116" s="17" t="str">
        <f>B110</f>
        <v>Senegal</v>
      </c>
      <c r="AB116" s="17">
        <f>SUMPRODUCT(($G$115:$G$120=AA116)*(ISNUMBER($H$115:$H$120)*($H$115:$H$120&lt;&gt;""))+($E$115:$E$120=AA116)*(ISNUMBER($F$115:$F$120)*($F$115:$F$120&lt;&gt;"")))</f>
        <v>3</v>
      </c>
      <c r="AC116" s="17">
        <f t="shared" si="55"/>
        <v>1</v>
      </c>
      <c r="AD116" s="17">
        <f t="shared" si="55"/>
        <v>1</v>
      </c>
      <c r="AE116" s="17">
        <f t="shared" si="55"/>
        <v>1</v>
      </c>
      <c r="AF116" s="17">
        <f>SUMIF($G$115:$G$120,AA116,$H$115:$H$120)+SUMIF($E$115:$E$120,AA116,$F$115:$F$120)</f>
        <v>4</v>
      </c>
      <c r="AG116" s="17">
        <f>SUMIF($G$115:$G$120,AA116,$F$115:$F$120)+SUMIF($E$115:$E$120,AA116,$H$115:$H$120)</f>
        <v>4</v>
      </c>
      <c r="AH116" s="17">
        <f>AF116-AG116</f>
        <v>0</v>
      </c>
      <c r="AI116" s="17">
        <f>AC116*3+AD116</f>
        <v>4</v>
      </c>
      <c r="AJ116" s="18">
        <f>IF((AI116*100000)+(AH116*1000)+(AF116*1000)=0,1-1000-ROWS($B$1:$B107),AI116*100000+AH116*1000+AF116*1000+ROWS($B$1:$B107))</f>
        <v>404107</v>
      </c>
    </row>
    <row r="117" spans="2:36" ht="17.100000000000001" customHeight="1" x14ac:dyDescent="0.25">
      <c r="B117" s="39" t="s">
        <v>138</v>
      </c>
      <c r="C117" s="40"/>
      <c r="D117" s="41"/>
      <c r="E117" s="89" t="str">
        <f>E115</f>
        <v>Polonia</v>
      </c>
      <c r="F117" s="69">
        <v>0</v>
      </c>
      <c r="G117" s="89" t="str">
        <f>E116</f>
        <v>Colombia</v>
      </c>
      <c r="H117" s="74">
        <v>3</v>
      </c>
      <c r="I117" s="53"/>
      <c r="J117" s="87" t="str">
        <f>VLOOKUP(ROWS($A$1:A3),$T$115:$AI$118,COLUMNS($A$1:H$1),)</f>
        <v>Senegal</v>
      </c>
      <c r="K117" s="27">
        <f>VLOOKUP(ROWS($A$1:B3),$T$115:$AI$118,COLUMNS($A$1:I$1),)</f>
        <v>3</v>
      </c>
      <c r="L117" s="27">
        <f>VLOOKUP(ROWS($A$1:C3),$T$115:$AI$118,COLUMNS($A$1:J$1),)</f>
        <v>1</v>
      </c>
      <c r="M117" s="27">
        <f>VLOOKUP(ROWS($A$1:D3),$T$115:$AI$118,COLUMNS($A$1:K$1),)</f>
        <v>1</v>
      </c>
      <c r="N117" s="27">
        <f>VLOOKUP(ROWS($A$1:E3),$T$115:$AI$118,COLUMNS($A$1:L$1),)</f>
        <v>1</v>
      </c>
      <c r="O117" s="27">
        <f>VLOOKUP(ROWS($A$1:F3),$T$115:$AI$118,COLUMNS($A$1:M$1),)</f>
        <v>4</v>
      </c>
      <c r="P117" s="27">
        <f>VLOOKUP(ROWS($A$1:G3),$T$115:$AI$118,COLUMNS($A$1:N$1),)</f>
        <v>4</v>
      </c>
      <c r="Q117" s="27">
        <f>VLOOKUP(ROWS($A$1:H3),$T$115:$AI$118,COLUMNS($A$1:O$1),)</f>
        <v>0</v>
      </c>
      <c r="R117" s="28">
        <f>VLOOKUP(ROWS($A$1:I3),$T$115:$AI$118,COLUMNS($A$1:P$1),)</f>
        <v>4</v>
      </c>
      <c r="T117" s="16">
        <f>RANK(AJ117,$AJ$115:$AJ$118)</f>
        <v>1</v>
      </c>
      <c r="U117" s="25" t="str">
        <f t="shared" si="49"/>
        <v/>
      </c>
      <c r="V117" s="25" t="str">
        <f t="shared" si="50"/>
        <v/>
      </c>
      <c r="W117" s="25">
        <f t="shared" si="51"/>
        <v>1</v>
      </c>
      <c r="X117" s="25">
        <f t="shared" si="52"/>
        <v>1</v>
      </c>
      <c r="Y117" s="25" t="str">
        <f t="shared" si="53"/>
        <v/>
      </c>
      <c r="Z117" s="25" t="str">
        <f t="shared" si="54"/>
        <v/>
      </c>
      <c r="AA117" s="17" t="str">
        <f>B111</f>
        <v>Colombia</v>
      </c>
      <c r="AB117" s="17">
        <f>SUMPRODUCT(($G$115:$G$120=AA117)*(ISNUMBER($H$115:$H$120)*($H$115:$H$120&lt;&gt;""))+($E$115:$E$120=AA117)*(ISNUMBER($F$115:$F$120)*($F$115:$F$120&lt;&gt;"")))</f>
        <v>3</v>
      </c>
      <c r="AC117" s="17">
        <f t="shared" si="55"/>
        <v>2</v>
      </c>
      <c r="AD117" s="17">
        <f t="shared" si="55"/>
        <v>0</v>
      </c>
      <c r="AE117" s="17">
        <f t="shared" si="55"/>
        <v>1</v>
      </c>
      <c r="AF117" s="17">
        <f>SUMIF($G$115:$G$120,AA117,$H$115:$H$120)+SUMIF($E$115:$E$120,AA117,$F$115:$F$120)</f>
        <v>5</v>
      </c>
      <c r="AG117" s="17">
        <f>SUMIF($G$115:$G$120,AA117,$F$115:$F$120)+SUMIF($E$115:$E$120,AA117,$H$115:$H$120)</f>
        <v>2</v>
      </c>
      <c r="AH117" s="17">
        <f>AF117-AG117</f>
        <v>3</v>
      </c>
      <c r="AI117" s="17">
        <f>AC117*3+AD117</f>
        <v>6</v>
      </c>
      <c r="AJ117" s="18">
        <f>IF((AI117*100000)+(AH117*1000)+(AF117*1000)=0,1-1000-ROWS($B$1:$B108),AI117*100000+AH117*1000+AF117*1000+ROWS($B$1:$B108))</f>
        <v>608108</v>
      </c>
    </row>
    <row r="118" spans="2:36" ht="17.100000000000001" customHeight="1" thickBot="1" x14ac:dyDescent="0.3">
      <c r="B118" s="42" t="s">
        <v>139</v>
      </c>
      <c r="C118" s="43"/>
      <c r="D118" s="44"/>
      <c r="E118" s="90" t="str">
        <f>G116</f>
        <v>Japón</v>
      </c>
      <c r="F118" s="70">
        <v>2</v>
      </c>
      <c r="G118" s="90" t="str">
        <f>G115</f>
        <v>Senegal</v>
      </c>
      <c r="H118" s="75">
        <v>2</v>
      </c>
      <c r="I118" s="53"/>
      <c r="J118" s="88" t="str">
        <f>VLOOKUP(ROWS($A$1:A4),$T$115:$AI$118,COLUMNS($A$1:H$1),)</f>
        <v>Polonia</v>
      </c>
      <c r="K118" s="29">
        <f>VLOOKUP(ROWS($A$1:B4),$T$115:$AI$118,COLUMNS($A$1:I$1),)</f>
        <v>3</v>
      </c>
      <c r="L118" s="29">
        <f>VLOOKUP(ROWS($A$1:C4),$T$115:$AI$118,COLUMNS($A$1:J$1),)</f>
        <v>1</v>
      </c>
      <c r="M118" s="29">
        <f>VLOOKUP(ROWS($A$1:D4),$T$115:$AI$118,COLUMNS($A$1:K$1),)</f>
        <v>0</v>
      </c>
      <c r="N118" s="29">
        <f>VLOOKUP(ROWS($A$1:E4),$T$115:$AI$118,COLUMNS($A$1:L$1),)</f>
        <v>2</v>
      </c>
      <c r="O118" s="29">
        <f>VLOOKUP(ROWS($A$1:F4),$T$115:$AI$118,COLUMNS($A$1:M$1),)</f>
        <v>2</v>
      </c>
      <c r="P118" s="29">
        <f>VLOOKUP(ROWS($A$1:G4),$T$115:$AI$118,COLUMNS($A$1:N$1),)</f>
        <v>5</v>
      </c>
      <c r="Q118" s="29">
        <f>VLOOKUP(ROWS($A$1:H4),$T$115:$AI$118,COLUMNS($A$1:O$1),)</f>
        <v>-3</v>
      </c>
      <c r="R118" s="30">
        <f>VLOOKUP(ROWS($A$1:I4),$T$115:$AI$118,COLUMNS($A$1:P$1),)</f>
        <v>3</v>
      </c>
      <c r="T118" s="16">
        <f>RANK(AJ118,$AJ$115:$AJ$118)</f>
        <v>2</v>
      </c>
      <c r="U118" s="25" t="str">
        <f t="shared" si="49"/>
        <v/>
      </c>
      <c r="V118" s="25">
        <f t="shared" si="50"/>
        <v>1</v>
      </c>
      <c r="W118" s="25" t="str">
        <f t="shared" si="51"/>
        <v/>
      </c>
      <c r="X118" s="25" t="str">
        <f t="shared" si="52"/>
        <v/>
      </c>
      <c r="Y118" s="25">
        <f t="shared" si="53"/>
        <v>1</v>
      </c>
      <c r="Z118" s="25" t="str">
        <f t="shared" si="54"/>
        <v/>
      </c>
      <c r="AA118" s="17" t="str">
        <f>B112</f>
        <v>Japón</v>
      </c>
      <c r="AB118" s="17">
        <f>SUMPRODUCT(($G$115:$G$120=AA118)*(ISNUMBER($H$115:$H$120)*($H$115:$H$120&lt;&gt;""))+($E$115:$E$120=AA118)*(ISNUMBER($F$115:$F$120)*($F$115:$F$120&lt;&gt;"")))</f>
        <v>3</v>
      </c>
      <c r="AC118" s="17">
        <f t="shared" si="55"/>
        <v>1</v>
      </c>
      <c r="AD118" s="17">
        <f t="shared" si="55"/>
        <v>1</v>
      </c>
      <c r="AE118" s="17">
        <f t="shared" si="55"/>
        <v>1</v>
      </c>
      <c r="AF118" s="17">
        <f>SUMIF($G$115:$G$120,AA118,$H$115:$H$120)+SUMIF($E$115:$E$120,AA118,$F$115:$F$120)</f>
        <v>4</v>
      </c>
      <c r="AG118" s="17">
        <f>SUMIF($G$115:$G$120,AA118,$F$115:$F$120)+SUMIF($E$115:$E$120,AA118,$H$115:$H$120)</f>
        <v>4</v>
      </c>
      <c r="AH118" s="17">
        <f>AF118-AG118</f>
        <v>0</v>
      </c>
      <c r="AI118" s="17">
        <f>AC118*3+AD118</f>
        <v>4</v>
      </c>
      <c r="AJ118" s="18">
        <f>IF((AI118*100000)+(AH118*1000)+(AF118*1000)=0,1-1000-ROWS($B$1:$B109),AI118*100000+AH118*1000+AF118*1000+ROWS($B$1:$B109))</f>
        <v>404109</v>
      </c>
    </row>
    <row r="119" spans="2:36" ht="17.100000000000001" customHeight="1" x14ac:dyDescent="0.25">
      <c r="B119" s="39" t="s">
        <v>99</v>
      </c>
      <c r="C119" s="40"/>
      <c r="D119" s="41"/>
      <c r="E119" s="89" t="str">
        <f>E118</f>
        <v>Japón</v>
      </c>
      <c r="F119" s="69">
        <v>0</v>
      </c>
      <c r="G119" s="89" t="str">
        <f>E117</f>
        <v>Polonia</v>
      </c>
      <c r="H119" s="71">
        <v>1</v>
      </c>
      <c r="T119" s="16"/>
      <c r="U119" s="25" t="str">
        <f t="shared" si="49"/>
        <v/>
      </c>
      <c r="V119" s="25" t="str">
        <f t="shared" si="50"/>
        <v/>
      </c>
      <c r="W119" s="25">
        <f t="shared" si="51"/>
        <v>1</v>
      </c>
      <c r="X119" s="25">
        <f t="shared" si="52"/>
        <v>1</v>
      </c>
      <c r="Y119" s="25" t="str">
        <f t="shared" si="53"/>
        <v/>
      </c>
      <c r="Z119" s="25" t="str">
        <f t="shared" si="54"/>
        <v/>
      </c>
      <c r="AA119" s="17"/>
      <c r="AB119" s="17"/>
      <c r="AC119" s="17"/>
      <c r="AD119" s="17"/>
      <c r="AE119" s="17"/>
      <c r="AF119" s="17"/>
      <c r="AG119" s="17"/>
      <c r="AH119" s="17"/>
      <c r="AI119" s="17"/>
      <c r="AJ119" s="18"/>
    </row>
    <row r="120" spans="2:36" ht="17.100000000000001" customHeight="1" thickBot="1" x14ac:dyDescent="0.3">
      <c r="B120" s="45" t="s">
        <v>100</v>
      </c>
      <c r="C120" s="46"/>
      <c r="D120" s="47"/>
      <c r="E120" s="91" t="str">
        <f>G115</f>
        <v>Senegal</v>
      </c>
      <c r="F120" s="72">
        <v>0</v>
      </c>
      <c r="G120" s="91" t="str">
        <f>E116</f>
        <v>Colombia</v>
      </c>
      <c r="H120" s="73">
        <v>1</v>
      </c>
      <c r="T120" s="19"/>
      <c r="U120" s="26" t="str">
        <f t="shared" si="49"/>
        <v/>
      </c>
      <c r="V120" s="26" t="str">
        <f t="shared" si="50"/>
        <v/>
      </c>
      <c r="W120" s="26">
        <f t="shared" si="51"/>
        <v>1</v>
      </c>
      <c r="X120" s="26">
        <f t="shared" si="52"/>
        <v>1</v>
      </c>
      <c r="Y120" s="26" t="str">
        <f t="shared" si="53"/>
        <v/>
      </c>
      <c r="Z120" s="26" t="str">
        <f t="shared" si="54"/>
        <v/>
      </c>
      <c r="AA120" s="20"/>
      <c r="AB120" s="20"/>
      <c r="AC120" s="20"/>
      <c r="AD120" s="20"/>
      <c r="AE120" s="20"/>
      <c r="AF120" s="20"/>
      <c r="AG120" s="20"/>
      <c r="AH120" s="20"/>
      <c r="AI120" s="20"/>
      <c r="AJ120" s="21"/>
    </row>
    <row r="121" spans="2:36" ht="17.100000000000001" customHeight="1" x14ac:dyDescent="0.25"/>
    <row r="122" spans="2:36" ht="17.100000000000001" hidden="1" customHeight="1" x14ac:dyDescent="0.25"/>
    <row r="123" spans="2:36" ht="17.100000000000001" hidden="1" customHeight="1" x14ac:dyDescent="0.25"/>
    <row r="124" spans="2:36" ht="17.100000000000001" hidden="1" customHeight="1" x14ac:dyDescent="0.25"/>
    <row r="125" spans="2:36" ht="17.100000000000001" hidden="1" customHeight="1" x14ac:dyDescent="0.25"/>
    <row r="126" spans="2:36" ht="17.100000000000001" hidden="1" customHeight="1" x14ac:dyDescent="0.25"/>
    <row r="127" spans="2:36" ht="17.100000000000001" hidden="1" customHeight="1" x14ac:dyDescent="0.25"/>
    <row r="128" spans="2:36" ht="17.100000000000001" hidden="1" customHeight="1" x14ac:dyDescent="0.25"/>
    <row r="129" ht="17.100000000000001" hidden="1" customHeight="1" x14ac:dyDescent="0.25"/>
    <row r="130" ht="17.100000000000001" hidden="1" customHeight="1" x14ac:dyDescent="0.25"/>
    <row r="131" ht="17.100000000000001" hidden="1" customHeight="1" x14ac:dyDescent="0.25"/>
    <row r="132" ht="17.100000000000001" hidden="1" customHeight="1" x14ac:dyDescent="0.25"/>
    <row r="133" ht="17.100000000000001" hidden="1" customHeight="1" x14ac:dyDescent="0.25"/>
    <row r="134" ht="17.100000000000001" hidden="1" customHeight="1" x14ac:dyDescent="0.25"/>
    <row r="135" ht="17.100000000000001" hidden="1" customHeight="1" x14ac:dyDescent="0.25"/>
    <row r="136" ht="17.100000000000001" hidden="1" customHeight="1" x14ac:dyDescent="0.25"/>
    <row r="137" ht="17.100000000000001" hidden="1" customHeight="1" x14ac:dyDescent="0.25"/>
    <row r="138" ht="17.100000000000001" hidden="1" customHeight="1" x14ac:dyDescent="0.25"/>
    <row r="139" ht="17.100000000000001" hidden="1" customHeight="1" x14ac:dyDescent="0.25"/>
    <row r="140" ht="17.100000000000001" hidden="1" customHeight="1" x14ac:dyDescent="0.25"/>
    <row r="141" ht="17.100000000000001" hidden="1" customHeight="1" x14ac:dyDescent="0.25"/>
    <row r="142" ht="17.100000000000001" hidden="1" customHeight="1" x14ac:dyDescent="0.25"/>
  </sheetData>
  <sheetProtection sheet="1" objects="1" scenarios="1"/>
  <mergeCells count="1">
    <mergeCell ref="B1:C1"/>
  </mergeCells>
  <conditionalFormatting sqref="J2:J3 J5:J17 F18:I20 D18 F33:I35 D33 F48:I50 D48 F63:I65 D63 F78:I80 D78 F93:I95 D93 F108:I110 D108 B111:I120 B2:I2 B18:C20 B33:C35 B21:I32 B48:C50 B36:I47 B63:C65 B51:I62 B78:C80 B66:I77 B93:C95 B81:I92 B108:C110 B96:I107 J19:J120 F3:I4 B8:I17 B3:D7 H5:I7 F5:F7">
    <cfRule type="expression" dxfId="8" priority="51">
      <formula>AND($E$1=B2,$E$1&lt;&gt;"")</formula>
    </cfRule>
  </conditionalFormatting>
  <conditionalFormatting sqref="D19:D20">
    <cfRule type="expression" dxfId="7" priority="12">
      <formula>AND($E$1=D19,$E$1&lt;&gt;"")</formula>
    </cfRule>
  </conditionalFormatting>
  <conditionalFormatting sqref="D34:D35">
    <cfRule type="expression" dxfId="6" priority="11">
      <formula>AND($E$1=D34,$E$1&lt;&gt;"")</formula>
    </cfRule>
  </conditionalFormatting>
  <conditionalFormatting sqref="D49:D50">
    <cfRule type="expression" dxfId="5" priority="10">
      <formula>AND($E$1=D49,$E$1&lt;&gt;"")</formula>
    </cfRule>
  </conditionalFormatting>
  <conditionalFormatting sqref="D64:D65">
    <cfRule type="expression" dxfId="4" priority="9">
      <formula>AND($E$1=D64,$E$1&lt;&gt;"")</formula>
    </cfRule>
  </conditionalFormatting>
  <conditionalFormatting sqref="D79:D80">
    <cfRule type="expression" dxfId="3" priority="8">
      <formula>AND($E$1=D79,$E$1&lt;&gt;"")</formula>
    </cfRule>
  </conditionalFormatting>
  <conditionalFormatting sqref="D94:D95">
    <cfRule type="expression" dxfId="2" priority="7">
      <formula>AND($E$1=D94,$E$1&lt;&gt;"")</formula>
    </cfRule>
  </conditionalFormatting>
  <conditionalFormatting sqref="D109:D110">
    <cfRule type="expression" dxfId="1" priority="6">
      <formula>AND($E$1=D109,$E$1&lt;&gt;"")</formula>
    </cfRule>
  </conditionalFormatting>
  <conditionalFormatting sqref="B1">
    <cfRule type="expression" dxfId="0" priority="1">
      <formula>AND($E$1=B1,$E$1&lt;&gt;"")</formula>
    </cfRule>
  </conditionalFormatting>
  <dataValidations count="1">
    <dataValidation type="list" allowBlank="1" showDropDown="1" showInputMessage="1" showErrorMessage="1" sqref="I10:I13 I25:I28 I40:I43 I55:I58 I70:I73 I85:I88 I100:I103 I115:I118">
      <formula1>"1,2,*"</formula1>
    </dataValidation>
  </dataValidation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&amp;C&amp;F&amp;R&amp;G</oddHeader>
    <oddFooter>&amp;C&amp;P&amp;RBy Gerson Pineda</oddFooter>
  </headerFooter>
  <rowBreaks count="3" manualBreakCount="3">
    <brk id="31" max="16383" man="1"/>
    <brk id="61" max="16383" man="1"/>
    <brk id="91" max="16383" man="1"/>
  </rowBreaks>
  <colBreaks count="1" manualBreakCount="1">
    <brk id="18" max="1048575" man="1"/>
  </colBreaks>
  <drawing r:id="rId2"/>
  <legacyDrawing r:id="rId3"/>
  <legacyDrawingHF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promptTitle="_____________" prompt="Elegir Pais...">
          <x14:formula1>
            <xm:f>Banderas!$B$1:$B$32</xm:f>
          </x14:formula1>
          <xm:sqref>E1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  <pageSetUpPr fitToPage="1"/>
  </sheetPr>
  <dimension ref="A1:K50"/>
  <sheetViews>
    <sheetView showGridLines="0" showRowColHeaders="0" zoomScaleNormal="100" workbookViewId="0">
      <selection activeCell="F33" sqref="F33"/>
    </sheetView>
  </sheetViews>
  <sheetFormatPr baseColWidth="10" defaultColWidth="0" defaultRowHeight="15" zeroHeight="1" x14ac:dyDescent="0.25"/>
  <cols>
    <col min="1" max="2" width="23.7109375" style="1" customWidth="1"/>
    <col min="3" max="3" width="6.85546875" style="1" customWidth="1"/>
    <col min="4" max="4" width="23.7109375" style="1" customWidth="1"/>
    <col min="5" max="5" width="6.85546875" style="1" customWidth="1"/>
    <col min="6" max="6" width="23.7109375" style="1" customWidth="1"/>
    <col min="7" max="7" width="6.85546875" style="1" customWidth="1"/>
    <col min="8" max="8" width="23.7109375" style="1" customWidth="1"/>
    <col min="9" max="9" width="6.85546875" style="1" customWidth="1"/>
    <col min="10" max="10" width="23.7109375" style="1" customWidth="1"/>
    <col min="11" max="11" width="5.5703125" style="1" customWidth="1"/>
    <col min="12" max="16384" width="11.42578125" style="1" hidden="1"/>
  </cols>
  <sheetData>
    <row r="1" spans="1:10" ht="15" customHeight="1" x14ac:dyDescent="0.25">
      <c r="A1" s="110" t="s">
        <v>35</v>
      </c>
      <c r="B1" s="110"/>
    </row>
    <row r="2" spans="1:10" ht="15" customHeight="1" x14ac:dyDescent="0.25">
      <c r="D2" s="98" t="s">
        <v>36</v>
      </c>
    </row>
    <row r="3" spans="1:10" ht="15" customHeight="1" x14ac:dyDescent="0.25">
      <c r="A3" s="111" t="s">
        <v>55</v>
      </c>
      <c r="B3" s="112"/>
    </row>
    <row r="4" spans="1:10" ht="15" customHeight="1" x14ac:dyDescent="0.25">
      <c r="A4" s="2" t="s">
        <v>39</v>
      </c>
      <c r="B4" s="3" t="s">
        <v>40</v>
      </c>
      <c r="D4" s="4" t="s">
        <v>63</v>
      </c>
    </row>
    <row r="5" spans="1:10" ht="15" customHeight="1" x14ac:dyDescent="0.25">
      <c r="A5" s="5" t="str">
        <f>'Fase de grupos'!D4</f>
        <v>Uruguay</v>
      </c>
      <c r="B5" s="6" t="str">
        <f>'Fase de grupos'!D20</f>
        <v>Portugal</v>
      </c>
      <c r="D5" s="7" t="str">
        <f>IF(AND(ISNUMBER(A6),ISNUMBER(B6),A6&lt;&gt;B6),IF(A6&gt;B6,A5,B5),"---")</f>
        <v>Uruguay</v>
      </c>
    </row>
    <row r="6" spans="1:10" ht="15" customHeight="1" x14ac:dyDescent="0.25">
      <c r="A6" s="92">
        <v>2</v>
      </c>
      <c r="B6" s="93">
        <v>1</v>
      </c>
      <c r="D6" s="97"/>
      <c r="F6" s="98" t="s">
        <v>37</v>
      </c>
    </row>
    <row r="7" spans="1:10" ht="15" customHeight="1" x14ac:dyDescent="0.25">
      <c r="A7" s="111" t="s">
        <v>56</v>
      </c>
      <c r="B7" s="112"/>
      <c r="D7" s="8"/>
      <c r="I7"/>
    </row>
    <row r="8" spans="1:10" ht="15" customHeight="1" x14ac:dyDescent="0.25">
      <c r="A8" s="2" t="s">
        <v>41</v>
      </c>
      <c r="B8" s="3" t="s">
        <v>42</v>
      </c>
      <c r="D8" s="7" t="str">
        <f>IF(AND(ISNUMBER(A10),ISNUMBER(B10),A10&lt;&gt;B10),IF(A10&gt;B10,A9,B9),"---")</f>
        <v>Francia</v>
      </c>
      <c r="F8" s="4" t="s">
        <v>67</v>
      </c>
    </row>
    <row r="9" spans="1:10" ht="15" customHeight="1" x14ac:dyDescent="0.25">
      <c r="A9" s="5" t="str">
        <f>'Fase de grupos'!D34</f>
        <v>Francia</v>
      </c>
      <c r="B9" s="6" t="str">
        <f>'Fase de grupos'!D50</f>
        <v>Argentina</v>
      </c>
      <c r="D9" s="96"/>
      <c r="F9" s="9" t="str">
        <f>IF(AND(ISNUMBER(D6),ISNUMBER(D9),D6&lt;&gt;D9),IF(D6&gt;D9,D5,D8),"---")</f>
        <v>---</v>
      </c>
    </row>
    <row r="10" spans="1:10" ht="15" customHeight="1" x14ac:dyDescent="0.25">
      <c r="A10" s="92">
        <v>4</v>
      </c>
      <c r="B10" s="93">
        <v>3</v>
      </c>
      <c r="F10" s="97"/>
    </row>
    <row r="11" spans="1:10" ht="15" customHeight="1" x14ac:dyDescent="0.25">
      <c r="A11" s="111" t="s">
        <v>57</v>
      </c>
      <c r="B11" s="112"/>
      <c r="F11" s="7" t="str">
        <f>IF(AND(ISNUMBER(D14),ISNUMBER(D17),D14&lt;&gt;D17),IF(D14&gt;D17,D13,D16),"---")</f>
        <v>---</v>
      </c>
    </row>
    <row r="12" spans="1:10" ht="15" customHeight="1" x14ac:dyDescent="0.25">
      <c r="A12" s="2" t="s">
        <v>47</v>
      </c>
      <c r="B12" s="3" t="s">
        <v>48</v>
      </c>
      <c r="D12" s="4" t="s">
        <v>64</v>
      </c>
      <c r="F12" s="96"/>
      <c r="H12" s="98" t="s">
        <v>70</v>
      </c>
    </row>
    <row r="13" spans="1:10" ht="15" customHeight="1" x14ac:dyDescent="0.25">
      <c r="A13" s="5" t="str">
        <f>'Fase de grupos'!D64</f>
        <v>Brasil</v>
      </c>
      <c r="B13" s="6" t="str">
        <f>'Fase de grupos'!D80</f>
        <v>México</v>
      </c>
      <c r="D13" s="7" t="str">
        <f>IF(AND(ISNUMBER(A14),ISNUMBER(B14),A14&lt;&gt;B14),IF(A14&gt;B14,A13,B13),"---")</f>
        <v>Brasil</v>
      </c>
    </row>
    <row r="14" spans="1:10" ht="15" customHeight="1" x14ac:dyDescent="0.25">
      <c r="A14" s="94">
        <v>2</v>
      </c>
      <c r="B14" s="95">
        <v>0</v>
      </c>
      <c r="D14" s="97"/>
      <c r="H14" s="4" t="s">
        <v>71</v>
      </c>
    </row>
    <row r="15" spans="1:10" ht="15" customHeight="1" x14ac:dyDescent="0.25">
      <c r="A15" s="111" t="s">
        <v>58</v>
      </c>
      <c r="B15" s="112"/>
      <c r="D15" s="8"/>
      <c r="H15" s="9" t="str">
        <f>IF(AND(ISNUMBER(F10),ISNUMBER(F12),F10&lt;&gt;F12),IF(F10&gt;F12,F11,F9),"---")</f>
        <v>---</v>
      </c>
    </row>
    <row r="16" spans="1:10" ht="15" customHeight="1" x14ac:dyDescent="0.25">
      <c r="A16" s="2" t="s">
        <v>49</v>
      </c>
      <c r="B16" s="3" t="s">
        <v>50</v>
      </c>
      <c r="D16" s="7" t="str">
        <f>IF(AND(ISNUMBER(A18),ISNUMBER(B18),A18&lt;&gt;B18),IF(A18&gt;B18,A17,B17),"---")</f>
        <v>Bélgica</v>
      </c>
      <c r="H16" s="97"/>
      <c r="J16" s="106" t="str">
        <f>IF(AND(H16&lt;&gt;"",H18&lt;&gt;""),IF(H16&gt;H18,H15,H17),"---")</f>
        <v>---</v>
      </c>
    </row>
    <row r="17" spans="1:10" ht="15" customHeight="1" x14ac:dyDescent="0.25">
      <c r="A17" s="5" t="str">
        <f>'Fase de grupos'!D94</f>
        <v>Bélgica</v>
      </c>
      <c r="B17" s="6" t="str">
        <f>'Fase de grupos'!D110</f>
        <v>Japón</v>
      </c>
      <c r="D17" s="96"/>
      <c r="H17" s="9" t="str">
        <f>IF(AND(ISNUMBER(F26),ISNUMBER(F28),F26&lt;&gt;F28),IF(F26&gt;F28,F27,F25),"---")</f>
        <v>---</v>
      </c>
      <c r="J17" s="107"/>
    </row>
    <row r="18" spans="1:10" ht="15" customHeight="1" x14ac:dyDescent="0.25">
      <c r="A18" s="94">
        <v>3</v>
      </c>
      <c r="B18" s="95">
        <v>2</v>
      </c>
      <c r="H18" s="96"/>
    </row>
    <row r="19" spans="1:10" ht="15" customHeight="1" x14ac:dyDescent="0.25">
      <c r="A19" s="111" t="s">
        <v>59</v>
      </c>
      <c r="B19" s="112"/>
    </row>
    <row r="20" spans="1:10" ht="15" customHeight="1" x14ac:dyDescent="0.25">
      <c r="A20" s="2" t="s">
        <v>43</v>
      </c>
      <c r="B20" s="3" t="s">
        <v>44</v>
      </c>
      <c r="D20" s="4" t="s">
        <v>65</v>
      </c>
      <c r="H20" s="98" t="s">
        <v>38</v>
      </c>
    </row>
    <row r="21" spans="1:10" ht="15" customHeight="1" x14ac:dyDescent="0.25">
      <c r="A21" s="5" t="str">
        <f>'Fase de grupos'!D19</f>
        <v>España</v>
      </c>
      <c r="B21" s="6" t="str">
        <f>'Fase de grupos'!D5</f>
        <v>Rusia</v>
      </c>
      <c r="D21" s="7" t="str">
        <f>IF(AND(ISNUMBER(A22),ISNUMBER(B22),A22&lt;&gt;B22),IF(A22&gt;B22,A21,B21),"---")</f>
        <v>Rusia</v>
      </c>
    </row>
    <row r="22" spans="1:10" ht="15" customHeight="1" x14ac:dyDescent="0.25">
      <c r="A22" s="94">
        <f>1+2</f>
        <v>3</v>
      </c>
      <c r="B22" s="95">
        <f>1+3</f>
        <v>4</v>
      </c>
      <c r="D22" s="97"/>
      <c r="H22" s="4" t="s">
        <v>69</v>
      </c>
    </row>
    <row r="23" spans="1:10" ht="15" customHeight="1" x14ac:dyDescent="0.25">
      <c r="A23" s="111" t="s">
        <v>60</v>
      </c>
      <c r="B23" s="112"/>
      <c r="D23" s="8"/>
      <c r="H23" s="9" t="str">
        <f>IF(AND(ISNUMBER(F10),ISNUMBER(F12),F10&lt;&gt;F12),IF(F10&gt;F12,F9,F11),"---")</f>
        <v>---</v>
      </c>
      <c r="J23" s="10" t="s">
        <v>72</v>
      </c>
    </row>
    <row r="24" spans="1:10" ht="15" customHeight="1" x14ac:dyDescent="0.25">
      <c r="A24" s="2" t="s">
        <v>45</v>
      </c>
      <c r="B24" s="3" t="s">
        <v>46</v>
      </c>
      <c r="D24" s="7" t="str">
        <f>IF(AND(ISNUMBER(A26),ISNUMBER(B26),A26&lt;&gt;B26),IF(A26&gt;B26,A25,B25),"---")</f>
        <v>Croacia</v>
      </c>
      <c r="F24" s="4" t="s">
        <v>68</v>
      </c>
      <c r="H24" s="97"/>
      <c r="J24" s="108" t="str">
        <f>IF(AND(H24&lt;&gt;"",H26&lt;&gt;""),IF(H24&gt;H26,H23,H25),"---")</f>
        <v>---</v>
      </c>
    </row>
    <row r="25" spans="1:10" ht="15" customHeight="1" x14ac:dyDescent="0.25">
      <c r="A25" s="5" t="str">
        <f>'Fase de grupos'!D49</f>
        <v>Croacia</v>
      </c>
      <c r="B25" s="6" t="str">
        <f>'Fase de grupos'!D35</f>
        <v>Dinamarca</v>
      </c>
      <c r="D25" s="96"/>
      <c r="F25" s="9" t="str">
        <f>IF(AND(ISNUMBER(D22),ISNUMBER(D25),D22&lt;&gt;D25),IF(D22&gt;D25,D21,D24),"---")</f>
        <v>---</v>
      </c>
      <c r="H25" s="9" t="str">
        <f>IF(AND(ISNUMBER(F26),ISNUMBER(F28),F26&lt;&gt;F28),IF(F26&gt;F28,F25,F27),"---")</f>
        <v>---</v>
      </c>
      <c r="J25" s="109"/>
    </row>
    <row r="26" spans="1:10" ht="15" customHeight="1" x14ac:dyDescent="0.25">
      <c r="A26" s="94">
        <f>1+4</f>
        <v>5</v>
      </c>
      <c r="B26" s="95">
        <f>1+3</f>
        <v>4</v>
      </c>
      <c r="F26" s="97"/>
      <c r="H26" s="96"/>
    </row>
    <row r="27" spans="1:10" ht="15" customHeight="1" x14ac:dyDescent="0.25">
      <c r="A27" s="111" t="s">
        <v>61</v>
      </c>
      <c r="B27" s="112"/>
      <c r="F27" s="7" t="str">
        <f>IF(AND(ISNUMBER(D30),ISNUMBER(D33),D30&lt;&gt;D33),IF(D30&gt;D33,D29,D32),"---")</f>
        <v>---</v>
      </c>
    </row>
    <row r="28" spans="1:10" ht="15" customHeight="1" x14ac:dyDescent="0.25">
      <c r="A28" s="2" t="s">
        <v>51</v>
      </c>
      <c r="B28" s="3" t="s">
        <v>52</v>
      </c>
      <c r="D28" s="4" t="s">
        <v>66</v>
      </c>
      <c r="F28" s="96"/>
    </row>
    <row r="29" spans="1:10" ht="15" customHeight="1" x14ac:dyDescent="0.25">
      <c r="A29" s="5" t="str">
        <f>'Fase de grupos'!D79</f>
        <v>Suecia</v>
      </c>
      <c r="B29" s="6" t="str">
        <f>'Fase de grupos'!D65</f>
        <v>Suiza</v>
      </c>
      <c r="D29" s="7" t="str">
        <f>IF(AND(ISNUMBER(A30),ISNUMBER(B30),A30&lt;&gt;B30),IF(A30&gt;B30,A29,B29),"---")</f>
        <v>---</v>
      </c>
    </row>
    <row r="30" spans="1:10" ht="15" customHeight="1" x14ac:dyDescent="0.25">
      <c r="A30" s="94"/>
      <c r="B30" s="95"/>
      <c r="D30" s="97"/>
    </row>
    <row r="31" spans="1:10" ht="15" customHeight="1" x14ac:dyDescent="0.25">
      <c r="A31" s="111" t="s">
        <v>62</v>
      </c>
      <c r="B31" s="112"/>
      <c r="D31" s="8"/>
    </row>
    <row r="32" spans="1:10" ht="15" customHeight="1" x14ac:dyDescent="0.25">
      <c r="A32" s="2" t="s">
        <v>53</v>
      </c>
      <c r="B32" s="3" t="s">
        <v>54</v>
      </c>
      <c r="D32" s="7" t="str">
        <f>IF(AND(ISNUMBER(A34),ISNUMBER(B34),A34&lt;&gt;B34),IF(A34&gt;B34,A33,B33),"---")</f>
        <v>---</v>
      </c>
    </row>
    <row r="33" spans="1:4" ht="15" customHeight="1" x14ac:dyDescent="0.25">
      <c r="A33" s="5" t="str">
        <f>'Fase de grupos'!D109</f>
        <v>Colombia</v>
      </c>
      <c r="B33" s="6" t="str">
        <f>'Fase de grupos'!D95</f>
        <v>Inglaterra</v>
      </c>
      <c r="D33" s="96"/>
    </row>
    <row r="34" spans="1:4" ht="15" customHeight="1" x14ac:dyDescent="0.25">
      <c r="A34" s="94"/>
      <c r="B34" s="95"/>
    </row>
    <row r="35" spans="1:4" ht="15" customHeight="1" x14ac:dyDescent="0.25"/>
    <row r="36" spans="1:4" x14ac:dyDescent="0.25"/>
    <row r="37" spans="1:4" x14ac:dyDescent="0.25"/>
    <row r="38" spans="1:4" x14ac:dyDescent="0.25"/>
    <row r="39" spans="1:4" x14ac:dyDescent="0.25"/>
    <row r="40" spans="1:4" x14ac:dyDescent="0.25"/>
    <row r="41" spans="1:4" x14ac:dyDescent="0.25"/>
    <row r="42" spans="1:4" x14ac:dyDescent="0.25"/>
    <row r="43" spans="1:4" x14ac:dyDescent="0.25"/>
    <row r="44" spans="1:4" x14ac:dyDescent="0.25"/>
    <row r="45" spans="1:4" x14ac:dyDescent="0.25"/>
    <row r="46" spans="1:4" x14ac:dyDescent="0.25"/>
    <row r="47" spans="1:4" x14ac:dyDescent="0.25"/>
    <row r="48" spans="1:4" x14ac:dyDescent="0.25"/>
    <row r="49" x14ac:dyDescent="0.25"/>
    <row r="50" x14ac:dyDescent="0.25"/>
  </sheetData>
  <sheetProtection sheet="1" objects="1" scenarios="1"/>
  <mergeCells count="11">
    <mergeCell ref="J16:J17"/>
    <mergeCell ref="J24:J25"/>
    <mergeCell ref="A1:B1"/>
    <mergeCell ref="A3:B3"/>
    <mergeCell ref="A31:B31"/>
    <mergeCell ref="A23:B23"/>
    <mergeCell ref="A27:B27"/>
    <mergeCell ref="A19:B19"/>
    <mergeCell ref="A15:B15"/>
    <mergeCell ref="A7:B7"/>
    <mergeCell ref="A11:B11"/>
  </mergeCells>
  <pageMargins left="0.70866141732283472" right="0.70866141732283472" top="0.74803149606299213" bottom="0.74803149606299213" header="0.31496062992125984" footer="0.31496062992125984"/>
  <pageSetup scale="69" orientation="landscape" r:id="rId1"/>
  <headerFooter>
    <oddFooter>&amp;LFixture Mundial Rusia 2018&amp;C&amp;G&amp;RBy Gerson Pineda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9" tint="-0.249977111117893"/>
    <pageSetUpPr fitToPage="1"/>
  </sheetPr>
  <dimension ref="A1:A41"/>
  <sheetViews>
    <sheetView showGridLines="0" showRowColHeaders="0" zoomScaleNormal="100" workbookViewId="0">
      <pane ySplit="1" topLeftCell="A2" activePane="bottomLeft" state="frozen"/>
      <selection pane="bottomLeft"/>
    </sheetView>
  </sheetViews>
  <sheetFormatPr baseColWidth="10" defaultColWidth="0" defaultRowHeight="18" zeroHeight="1" x14ac:dyDescent="0.25"/>
  <cols>
    <col min="1" max="1" width="185.85546875" style="68" customWidth="1"/>
    <col min="2" max="16384" width="11.42578125" style="57" hidden="1"/>
  </cols>
  <sheetData>
    <row r="1" spans="1:1" ht="34.5" x14ac:dyDescent="0.25">
      <c r="A1" s="55" t="s">
        <v>151</v>
      </c>
    </row>
    <row r="2" spans="1:1" ht="8.25" customHeight="1" x14ac:dyDescent="0.25">
      <c r="A2" s="58"/>
    </row>
    <row r="3" spans="1:1" x14ac:dyDescent="0.25">
      <c r="A3" s="59" t="s">
        <v>163</v>
      </c>
    </row>
    <row r="4" spans="1:1" ht="7.5" customHeight="1" x14ac:dyDescent="0.25">
      <c r="A4" s="58"/>
    </row>
    <row r="5" spans="1:1" x14ac:dyDescent="0.25">
      <c r="A5" s="59" t="s">
        <v>159</v>
      </c>
    </row>
    <row r="6" spans="1:1" x14ac:dyDescent="0.25">
      <c r="A6" s="59" t="s">
        <v>157</v>
      </c>
    </row>
    <row r="7" spans="1:1" ht="36" x14ac:dyDescent="0.25">
      <c r="A7" s="60" t="s">
        <v>158</v>
      </c>
    </row>
    <row r="8" spans="1:1" x14ac:dyDescent="0.25">
      <c r="A8" s="59" t="s">
        <v>160</v>
      </c>
    </row>
    <row r="9" spans="1:1" ht="36" x14ac:dyDescent="0.25">
      <c r="A9" s="59" t="s">
        <v>164</v>
      </c>
    </row>
    <row r="10" spans="1:1" x14ac:dyDescent="0.25">
      <c r="A10" s="61"/>
    </row>
    <row r="11" spans="1:1" ht="25.5" x14ac:dyDescent="0.25">
      <c r="A11" s="56" t="s">
        <v>141</v>
      </c>
    </row>
    <row r="12" spans="1:1" ht="11.25" customHeight="1" x14ac:dyDescent="0.25">
      <c r="A12" s="61"/>
    </row>
    <row r="13" spans="1:1" x14ac:dyDescent="0.25">
      <c r="A13" s="62" t="s">
        <v>152</v>
      </c>
    </row>
    <row r="14" spans="1:1" ht="6.75" customHeight="1" x14ac:dyDescent="0.25">
      <c r="A14" s="63"/>
    </row>
    <row r="15" spans="1:1" x14ac:dyDescent="0.25">
      <c r="A15" s="63" t="s">
        <v>142</v>
      </c>
    </row>
    <row r="16" spans="1:1" x14ac:dyDescent="0.25">
      <c r="A16" s="63" t="s">
        <v>143</v>
      </c>
    </row>
    <row r="17" spans="1:1" x14ac:dyDescent="0.25">
      <c r="A17" s="63" t="s">
        <v>144</v>
      </c>
    </row>
    <row r="18" spans="1:1" x14ac:dyDescent="0.25">
      <c r="A18" s="63" t="s">
        <v>145</v>
      </c>
    </row>
    <row r="19" spans="1:1" x14ac:dyDescent="0.25">
      <c r="A19" s="63" t="s">
        <v>146</v>
      </c>
    </row>
    <row r="20" spans="1:1" x14ac:dyDescent="0.25">
      <c r="A20" s="63" t="s">
        <v>147</v>
      </c>
    </row>
    <row r="21" spans="1:1" x14ac:dyDescent="0.25">
      <c r="A21" s="63" t="s">
        <v>148</v>
      </c>
    </row>
    <row r="22" spans="1:1" x14ac:dyDescent="0.25">
      <c r="A22" s="63" t="s">
        <v>149</v>
      </c>
    </row>
    <row r="23" spans="1:1" x14ac:dyDescent="0.25">
      <c r="A23" s="63" t="s">
        <v>150</v>
      </c>
    </row>
    <row r="24" spans="1:1" ht="6" customHeight="1" x14ac:dyDescent="0.25">
      <c r="A24" s="64"/>
    </row>
    <row r="25" spans="1:1" ht="36" x14ac:dyDescent="0.25">
      <c r="A25" s="99" t="s">
        <v>161</v>
      </c>
    </row>
    <row r="26" spans="1:1" x14ac:dyDescent="0.25">
      <c r="A26" s="65" t="s">
        <v>155</v>
      </c>
    </row>
    <row r="27" spans="1:1" ht="36" x14ac:dyDescent="0.25">
      <c r="A27" s="65" t="s">
        <v>165</v>
      </c>
    </row>
    <row r="28" spans="1:1" ht="36" x14ac:dyDescent="0.25">
      <c r="A28" s="65" t="s">
        <v>166</v>
      </c>
    </row>
    <row r="29" spans="1:1" ht="36" x14ac:dyDescent="0.25">
      <c r="A29" s="65" t="s">
        <v>167</v>
      </c>
    </row>
    <row r="30" spans="1:1" x14ac:dyDescent="0.25">
      <c r="A30" s="61"/>
    </row>
    <row r="31" spans="1:1" ht="36" x14ac:dyDescent="0.25">
      <c r="A31" s="66" t="s">
        <v>156</v>
      </c>
    </row>
    <row r="32" spans="1:1" x14ac:dyDescent="0.25">
      <c r="A32" s="66"/>
    </row>
    <row r="33" spans="1:1" x14ac:dyDescent="0.25">
      <c r="A33" s="67" t="s">
        <v>154</v>
      </c>
    </row>
    <row r="34" spans="1:1" x14ac:dyDescent="0.25">
      <c r="A34" s="67"/>
    </row>
    <row r="35" spans="1:1" x14ac:dyDescent="0.25">
      <c r="A35" s="67" t="s">
        <v>153</v>
      </c>
    </row>
    <row r="36" spans="1:1" hidden="1" x14ac:dyDescent="0.25"/>
    <row r="37" spans="1:1" hidden="1" x14ac:dyDescent="0.25"/>
    <row r="38" spans="1:1" hidden="1" x14ac:dyDescent="0.25"/>
    <row r="39" spans="1:1" hidden="1" x14ac:dyDescent="0.25"/>
    <row r="40" spans="1:1" hidden="1" x14ac:dyDescent="0.25"/>
    <row r="41" spans="1:1" hidden="1" x14ac:dyDescent="0.25"/>
  </sheetData>
  <sheetProtection sheet="1" objects="1" scenarios="1"/>
  <pageMargins left="0.70866141732283472" right="0.70866141732283472" top="0.74803149606299213" bottom="0.74803149606299213" header="0.31496062992125984" footer="0.31496062992125984"/>
  <pageSetup scale="65" orientation="landscape" r:id="rId1"/>
  <headerFooter>
    <oddFooter>&amp;LFixture Mundial Rusia 2018&amp;C&amp;G&amp;RBy Gerson Pineda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tabColor rgb="FF000099"/>
  </sheetPr>
  <dimension ref="A1:B32"/>
  <sheetViews>
    <sheetView workbookViewId="0">
      <selection activeCell="E7" sqref="E7"/>
    </sheetView>
  </sheetViews>
  <sheetFormatPr baseColWidth="10" defaultRowHeight="21.95" customHeight="1" x14ac:dyDescent="0.25"/>
  <cols>
    <col min="1" max="1" width="8.28515625" style="11" customWidth="1"/>
    <col min="2" max="2" width="12.7109375" style="11" bestFit="1" customWidth="1"/>
  </cols>
  <sheetData>
    <row r="1" spans="1:2" ht="21.95" customHeight="1" x14ac:dyDescent="0.25">
      <c r="A1" s="12"/>
      <c r="B1" s="12" t="s">
        <v>32</v>
      </c>
    </row>
    <row r="2" spans="1:2" ht="21.95" customHeight="1" x14ac:dyDescent="0.25">
      <c r="A2" s="12"/>
      <c r="B2" s="12" t="s">
        <v>101</v>
      </c>
    </row>
    <row r="3" spans="1:2" ht="21.95" customHeight="1" x14ac:dyDescent="0.25">
      <c r="A3" s="12"/>
      <c r="B3" s="12" t="s">
        <v>73</v>
      </c>
    </row>
    <row r="4" spans="1:2" ht="21.95" customHeight="1" x14ac:dyDescent="0.25">
      <c r="A4" s="12"/>
      <c r="B4" s="12" t="s">
        <v>20</v>
      </c>
    </row>
    <row r="5" spans="1:2" ht="21.95" customHeight="1" x14ac:dyDescent="0.25">
      <c r="A5" s="12"/>
      <c r="B5" s="12" t="s">
        <v>30</v>
      </c>
    </row>
    <row r="6" spans="1:2" ht="21.95" customHeight="1" x14ac:dyDescent="0.25">
      <c r="A6" s="12"/>
      <c r="B6" s="12" t="s">
        <v>15</v>
      </c>
    </row>
    <row r="7" spans="1:2" ht="21.95" customHeight="1" x14ac:dyDescent="0.25">
      <c r="A7" s="12"/>
      <c r="B7" s="12" t="s">
        <v>74</v>
      </c>
    </row>
    <row r="8" spans="1:2" ht="21.95" customHeight="1" x14ac:dyDescent="0.25">
      <c r="A8" s="12"/>
      <c r="B8" s="12" t="s">
        <v>75</v>
      </c>
    </row>
    <row r="9" spans="1:2" ht="21.95" customHeight="1" x14ac:dyDescent="0.25">
      <c r="A9" s="12"/>
      <c r="B9" s="12" t="s">
        <v>24</v>
      </c>
    </row>
    <row r="10" spans="1:2" ht="21.95" customHeight="1" x14ac:dyDescent="0.25">
      <c r="A10" s="12"/>
      <c r="B10" s="12" t="s">
        <v>16</v>
      </c>
    </row>
    <row r="11" spans="1:2" ht="21.95" customHeight="1" x14ac:dyDescent="0.25">
      <c r="A11" s="12"/>
      <c r="B11" s="12" t="s">
        <v>76</v>
      </c>
    </row>
    <row r="12" spans="1:2" ht="21.95" customHeight="1" x14ac:dyDescent="0.25">
      <c r="A12" s="12"/>
      <c r="B12" s="12" t="s">
        <v>77</v>
      </c>
    </row>
    <row r="13" spans="1:2" ht="21.95" customHeight="1" x14ac:dyDescent="0.25">
      <c r="A13" s="12"/>
      <c r="B13" s="12" t="s">
        <v>26</v>
      </c>
    </row>
    <row r="14" spans="1:2" ht="21.95" customHeight="1" x14ac:dyDescent="0.25">
      <c r="A14" s="12"/>
      <c r="B14" s="12" t="s">
        <v>78</v>
      </c>
    </row>
    <row r="15" spans="1:2" ht="21.95" customHeight="1" x14ac:dyDescent="0.25">
      <c r="A15" s="12"/>
      <c r="B15" s="12" t="s">
        <v>2</v>
      </c>
    </row>
    <row r="16" spans="1:2" ht="21.95" customHeight="1" x14ac:dyDescent="0.25">
      <c r="A16" s="12"/>
      <c r="B16" s="12" t="s">
        <v>27</v>
      </c>
    </row>
    <row r="17" spans="1:2" ht="21.95" customHeight="1" x14ac:dyDescent="0.25">
      <c r="A17" s="12"/>
      <c r="B17" s="12" t="s">
        <v>1</v>
      </c>
    </row>
    <row r="18" spans="1:2" ht="21.95" customHeight="1" x14ac:dyDescent="0.25">
      <c r="A18" s="12"/>
      <c r="B18" s="12" t="s">
        <v>23</v>
      </c>
    </row>
    <row r="19" spans="1:2" ht="21.95" customHeight="1" x14ac:dyDescent="0.25">
      <c r="A19" s="12"/>
      <c r="B19" s="12" t="s">
        <v>102</v>
      </c>
    </row>
    <row r="20" spans="1:2" ht="21.95" customHeight="1" x14ac:dyDescent="0.25">
      <c r="A20" s="12"/>
      <c r="B20" s="12" t="s">
        <v>79</v>
      </c>
    </row>
    <row r="21" spans="1:2" ht="21.95" customHeight="1" x14ac:dyDescent="0.25">
      <c r="A21" s="12"/>
      <c r="B21" s="12" t="s">
        <v>29</v>
      </c>
    </row>
    <row r="22" spans="1:2" ht="21.95" customHeight="1" x14ac:dyDescent="0.25">
      <c r="A22" s="12"/>
      <c r="B22" s="12" t="s">
        <v>80</v>
      </c>
    </row>
    <row r="23" spans="1:2" ht="21.95" customHeight="1" x14ac:dyDescent="0.25">
      <c r="A23" s="12"/>
      <c r="B23" s="12" t="s">
        <v>81</v>
      </c>
    </row>
    <row r="24" spans="1:2" ht="21.95" customHeight="1" x14ac:dyDescent="0.25">
      <c r="A24" s="12"/>
      <c r="B24" s="12" t="s">
        <v>103</v>
      </c>
    </row>
    <row r="25" spans="1:2" ht="21.95" customHeight="1" x14ac:dyDescent="0.25">
      <c r="A25" s="12"/>
      <c r="B25" s="12" t="s">
        <v>82</v>
      </c>
    </row>
    <row r="26" spans="1:2" ht="21.95" customHeight="1" x14ac:dyDescent="0.25">
      <c r="A26" s="12"/>
      <c r="B26" s="12" t="s">
        <v>83</v>
      </c>
    </row>
    <row r="27" spans="1:2" ht="21.95" customHeight="1" x14ac:dyDescent="0.25">
      <c r="A27" s="12"/>
      <c r="B27" s="12" t="s">
        <v>84</v>
      </c>
    </row>
    <row r="28" spans="1:2" ht="21.95" customHeight="1" x14ac:dyDescent="0.25">
      <c r="A28" s="12"/>
      <c r="B28" s="12" t="s">
        <v>21</v>
      </c>
    </row>
    <row r="29" spans="1:2" ht="21.95" customHeight="1" x14ac:dyDescent="0.25">
      <c r="A29" s="12"/>
      <c r="B29" s="12" t="s">
        <v>85</v>
      </c>
    </row>
    <row r="30" spans="1:2" ht="21.95" customHeight="1" x14ac:dyDescent="0.25">
      <c r="A30" s="12"/>
      <c r="B30" s="12" t="s">
        <v>86</v>
      </c>
    </row>
    <row r="31" spans="1:2" ht="21.95" customHeight="1" x14ac:dyDescent="0.25">
      <c r="A31" s="12"/>
      <c r="B31" s="12" t="s">
        <v>18</v>
      </c>
    </row>
    <row r="32" spans="1:2" ht="21.95" customHeight="1" x14ac:dyDescent="0.25">
      <c r="A32" s="12"/>
      <c r="B32" s="12" t="s">
        <v>87</v>
      </c>
    </row>
  </sheetData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34</vt:i4>
      </vt:variant>
    </vt:vector>
  </HeadingPairs>
  <TitlesOfParts>
    <vt:vector size="37" baseType="lpstr">
      <vt:lpstr>Fase de grupos</vt:lpstr>
      <vt:lpstr>Clasificacion</vt:lpstr>
      <vt:lpstr>Explicacion</vt:lpstr>
      <vt:lpstr>Alemania</vt:lpstr>
      <vt:lpstr>ArabiaSaud</vt:lpstr>
      <vt:lpstr>Clasificacion!Área_de_impresión</vt:lpstr>
      <vt:lpstr>'Fase de grupos'!Área_de_impresión</vt:lpstr>
      <vt:lpstr>Argentina</vt:lpstr>
      <vt:lpstr>Australia</vt:lpstr>
      <vt:lpstr>Bélgica</vt:lpstr>
      <vt:lpstr>Brasil</vt:lpstr>
      <vt:lpstr>Colombia</vt:lpstr>
      <vt:lpstr>CoreaDelSur</vt:lpstr>
      <vt:lpstr>CostaRica</vt:lpstr>
      <vt:lpstr>Croacia</vt:lpstr>
      <vt:lpstr>Dinamarca</vt:lpstr>
      <vt:lpstr>Egipto</vt:lpstr>
      <vt:lpstr>España</vt:lpstr>
      <vt:lpstr>Francia</vt:lpstr>
      <vt:lpstr>Inglaterra</vt:lpstr>
      <vt:lpstr>Irán</vt:lpstr>
      <vt:lpstr>Islandia</vt:lpstr>
      <vt:lpstr>Japón</vt:lpstr>
      <vt:lpstr>Marruecos</vt:lpstr>
      <vt:lpstr>México</vt:lpstr>
      <vt:lpstr>Nigeria</vt:lpstr>
      <vt:lpstr>Panamá</vt:lpstr>
      <vt:lpstr>Perú</vt:lpstr>
      <vt:lpstr>Polonia</vt:lpstr>
      <vt:lpstr>Portugal</vt:lpstr>
      <vt:lpstr>Rusia</vt:lpstr>
      <vt:lpstr>Senegal</vt:lpstr>
      <vt:lpstr>Serbia</vt:lpstr>
      <vt:lpstr>Suecia</vt:lpstr>
      <vt:lpstr>Suiza</vt:lpstr>
      <vt:lpstr>Túnez</vt:lpstr>
      <vt:lpstr>Uruguay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Gerson Pineda</dc:creator>
  <cp:lastModifiedBy>Gerson Pineda</cp:lastModifiedBy>
  <cp:lastPrinted>2018-06-19T19:18:31Z</cp:lastPrinted>
  <dcterms:created xsi:type="dcterms:W3CDTF">2013-12-09T03:25:47Z</dcterms:created>
  <dcterms:modified xsi:type="dcterms:W3CDTF">2018-07-03T15:06:01Z</dcterms:modified>
</cp:coreProperties>
</file>